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길벗컴활1급총정리 - 복사본\엑셀\모의\"/>
    </mc:Choice>
  </mc:AlternateContent>
  <xr:revisionPtr revIDLastSave="0" documentId="13_ncr:1_{E36B6544-B91F-4A3A-B859-1A7800A4490C}" xr6:coauthVersionLast="47" xr6:coauthVersionMax="47" xr10:uidLastSave="{00000000-0000-0000-0000-000000000000}"/>
  <bookViews>
    <workbookView xWindow="-84" yWindow="-84" windowWidth="23208" windowHeight="12528" activeTab="6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MS_Access_Database_Query" localSheetId="2" hidden="1">'분석작업-1'!#REF!</definedName>
    <definedName name="_xlnm.Print_Area" localSheetId="0">기본작업!$A$2:$K$31</definedName>
  </definedNames>
  <calcPr calcId="181029"/>
  <pivotCaches>
    <pivotCache cacheId="4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P10" i="2" a="1"/>
  <c r="P10" i="2" s="1"/>
  <c r="Q10" i="2" a="1"/>
  <c r="Q10" i="2"/>
  <c r="P11" i="2" a="1"/>
  <c r="P11" i="2" s="1"/>
  <c r="Q11" i="2" a="1"/>
  <c r="Q11" i="2" s="1"/>
  <c r="O11" i="2" a="1"/>
  <c r="O11" i="2" s="1"/>
  <c r="O10" i="2" a="1"/>
  <c r="O10" i="2" s="1"/>
  <c r="P4" i="2" a="1"/>
  <c r="P4" i="2" s="1"/>
  <c r="Q4" i="2" a="1"/>
  <c r="Q4" i="2"/>
  <c r="R4" i="2" a="1"/>
  <c r="R4" i="2" s="1"/>
  <c r="P5" i="2" a="1"/>
  <c r="P5" i="2"/>
  <c r="Q5" i="2" a="1"/>
  <c r="Q5" i="2" s="1"/>
  <c r="R5" i="2" a="1"/>
  <c r="R5" i="2"/>
  <c r="P6" i="2" a="1"/>
  <c r="P6" i="2" s="1"/>
  <c r="Q6" i="2" a="1"/>
  <c r="Q6" i="2" s="1"/>
  <c r="R6" i="2" a="1"/>
  <c r="R6" i="2" s="1"/>
  <c r="O5" i="2" a="1"/>
  <c r="O5" i="2" s="1"/>
  <c r="O6" i="2" a="1"/>
  <c r="O6" i="2" s="1"/>
  <c r="O4" i="2" a="1"/>
  <c r="O4" i="2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M5" i="1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5" i="2"/>
  <c r="I9" i="2"/>
  <c r="I13" i="2"/>
  <c r="I17" i="2"/>
  <c r="I21" i="2"/>
  <c r="I25" i="2"/>
  <c r="I29" i="2"/>
  <c r="I30" i="2"/>
  <c r="I20" i="2"/>
  <c r="I6" i="2"/>
  <c r="I10" i="2"/>
  <c r="I14" i="2"/>
  <c r="I18" i="2"/>
  <c r="I22" i="2"/>
  <c r="I26" i="2"/>
  <c r="I28" i="2"/>
  <c r="I7" i="2"/>
  <c r="I11" i="2"/>
  <c r="I15" i="2"/>
  <c r="I19" i="2"/>
  <c r="I23" i="2"/>
  <c r="I27" i="2"/>
  <c r="I8" i="2"/>
  <c r="I12" i="2"/>
  <c r="I16" i="2"/>
  <c r="I24" i="2"/>
  <c r="I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3BB4E0F-DF9B-43A6-8D8C-69F5AEA8AEE7}" name="MS Access Database_Query" type="1" refreshedVersion="8" background="1">
    <dbPr connection="DSN=MS Access Database;DBQ=D:\길벗컴활1급총정리 - 복사본\엑셀\모의\중장비대여현황.accdb;DefaultDir=D:\길벗컴활1급총정리 - 복사본\엑셀\모의;DriverId=25;FIL=MS Access;MaxBufferSize=2048;PageTimeout=5;" command="SELECT 대여내역.수령일, 대여내역.대여장비, 대여내역.대여시간, 대여내역.대여비용_x000d__x000a_FROM `D:\길벗컴활1급총정리 - 복사본\엑셀\모의\중장비대여현황.accdb`.대여내역 대여내역"/>
  </connection>
</connections>
</file>

<file path=xl/sharedStrings.xml><?xml version="1.0" encoding="utf-8"?>
<sst xmlns="http://schemas.openxmlformats.org/spreadsheetml/2006/main" count="661" uniqueCount="167">
  <si>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</si>
  <si>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</si>
  <si>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</si>
  <si>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</si>
  <si>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</si>
  <si>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</si>
  <si>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</si>
  <si>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</si>
  <si>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</si>
  <si>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</si>
  <si>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</si>
  <si>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</si>
  <si>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</si>
  <si>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</si>
  <si>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</si>
  <si>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</si>
  <si>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</si>
  <si>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</si>
  <si>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</si>
  <si>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</si>
  <si>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</si>
  <si>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</si>
  <si>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</si>
  <si>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</si>
  <si>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</si>
  <si>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</si>
  <si>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</si>
  <si>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</si>
  <si>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</si>
  <si>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</si>
  <si>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</si>
  <si>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</si>
  <si>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</si>
  <si>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</si>
  <si>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</si>
  <si>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</si>
  <si>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</si>
  <si>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</si>
  <si>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</si>
  <si>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</si>
  <si>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</si>
  <si>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</si>
  <si>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</si>
  <si>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</si>
  <si>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</si>
  <si>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</si>
  <si>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</si>
  <si>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</si>
  <si>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</si>
  <si>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</si>
  <si>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</si>
  <si>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</si>
  <si>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</si>
  <si>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</si>
  <si>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</si>
  <si>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</si>
  <si>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</si>
  <si>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</si>
  <si>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</si>
  <si>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</si>
  <si>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</si>
  <si>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</si>
  <si>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</si>
  <si>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</si>
  <si>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</si>
  <si>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</si>
  <si>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</si>
  <si>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</si>
  <si>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</si>
  <si>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</si>
  <si>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</si>
  <si>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</si>
  <si>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</si>
  <si>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</si>
  <si>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</si>
  <si>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</si>
  <si>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</si>
  <si>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</si>
  <si>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</si>
  <si>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</si>
  <si>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</si>
  <si>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</si>
  <si>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</si>
  <si>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</si>
  <si>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</si>
  <si>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</si>
  <si>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</si>
  <si>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</si>
  <si>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</si>
  <si>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</si>
  <si>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</si>
  <si>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</si>
  <si>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</si>
  <si>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</si>
  <si>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</si>
  <si>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</si>
  <si>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</si>
  <si>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</si>
  <si>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</si>
  <si>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</si>
  <si>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</si>
  <si>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</si>
  <si>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</si>
  <si>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</si>
  <si>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</si>
  <si>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</si>
  <si>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</si>
  <si>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</si>
  <si>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</si>
  <si>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</si>
  <si>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</si>
  <si>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</si>
  <si>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</si>
  <si>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</si>
  <si>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</si>
  <si>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</si>
  <si>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</si>
  <si>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</si>
  <si>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</si>
  <si>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</si>
  <si>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</si>
  <si>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</si>
  <si>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</si>
  <si>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</si>
  <si>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</si>
  <si>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</si>
  <si>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</si>
  <si>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</si>
  <si>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</si>
  <si>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</si>
  <si>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</si>
  <si>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</si>
  <si>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</si>
  <si>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</si>
  <si>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</si>
  <si>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</si>
  <si>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</si>
  <si>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</si>
  <si>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</si>
  <si>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</si>
  <si>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</si>
  <si>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</si>
  <si>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</si>
  <si>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</si>
  <si>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</si>
  <si>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</si>
  <si>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</si>
  <si>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</si>
  <si>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</si>
  <si>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</si>
  <si>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</si>
  <si>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</si>
  <si>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</si>
  <si>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</si>
  <si>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</si>
  <si>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4월</t>
  </si>
  <si>
    <t>5월</t>
  </si>
  <si>
    <t>6월</t>
  </si>
  <si>
    <t>7월</t>
  </si>
  <si>
    <t>8월</t>
  </si>
  <si>
    <t>개월(수령일)</t>
  </si>
  <si>
    <t>값</t>
  </si>
  <si>
    <t>평균 : 대여시간</t>
  </si>
  <si>
    <t>전체 평균 : 대여시간</t>
  </si>
  <si>
    <t>평균 : 대여비용</t>
  </si>
  <si>
    <t>전체 평균 : 대여비용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</si>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</sst>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_ "/>
    <numFmt numFmtId="177" formatCode="#,##0_ "/>
    <numFmt numFmtId="178" formatCode="[Red][&gt;=7]&quot;장&quot;&quot;기&quot;* 0&quot;일&quot;;[Blue][&lt;=2]&quot;단&quot;&quot;기&quot;* 0&quot;일&quot;;* 0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1" xfId="1" applyNumberFormat="1" applyFont="1" applyBorder="1" applyAlignment="1">
      <alignment horizontal="center" vertical="center"/>
    </xf>
    <xf numFmtId="178" fontId="0" fillId="0" borderId="1" xfId="0" applyNumberFormat="1" applyBorder="1" applyAlignment="1">
      <alignment horizontal="right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6455-4106-A2A9-D928CA2F70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55-4106-A2A9-D928CA2F701D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55-4106-A2A9-D928CA2F7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1">
          <a:alpha val="96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5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746760</xdr:colOff>
          <xdr:row>1</xdr:row>
          <xdr:rowOff>0</xdr:rowOff>
        </xdr:from>
        <xdr:to>
          <xdr:col>5</xdr:col>
          <xdr:colOff>632460</xdr:colOff>
          <xdr:row>3</xdr:row>
          <xdr:rowOff>22860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83.582357060186" backgroundQuery="1" createdVersion="8" refreshedVersion="8" minRefreshableVersion="3" recordCount="27" xr:uid="{4663091F-7845-444F-8EA9-1EBF2A8783E4}">
  <cacheSource type="external" connectionId="1"/>
  <cacheFields count="5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4"/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6C03DA-0D41-4608-9B36-CDC5DF468844}" name="피벗 테이블1" cacheId="4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5">
    <pivotField compact="0" showAll="0" defaultSubtotal="0">
      <items count="26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4" baseItem="4" numFmtId="176"/>
    <dataField name="평균 : 대여비용" fld="3" subtotal="average" baseField="4" baseItem="4" numFmtId="177"/>
  </dataFields>
  <pivotTableStyleInfo name="PivotStyleLight1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M41"/>
  <sheetViews>
    <sheetView topLeftCell="A2" zoomScaleNormal="100" workbookViewId="0">
      <selection activeCell="L8" sqref="L8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bestFit="1" customWidth="1"/>
    <col min="4" max="5" width="11.09765625" bestFit="1" customWidth="1"/>
    <col min="6" max="10" width="9" bestFit="1" customWidth="1"/>
    <col min="11" max="11" width="10.8984375" bestFit="1" customWidth="1"/>
    <col min="12" max="12" width="12.8984375" bestFit="1" customWidth="1"/>
  </cols>
  <sheetData>
    <row r="2" spans="1:13" ht="21">
      <c r="A2" s="16" t="s">
        <v>84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4" spans="1:1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3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  <c r="M5" t="b">
        <f>OR(_xlfn.RANK.EQ(K5,$K$5:$K$31,0)&lt;=3,_xlfn.RANK.EQ(K5,$K$5:$K$31,1)&lt;=3)</f>
        <v>0</v>
      </c>
    </row>
    <row r="6" spans="1:13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3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3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3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3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3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3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3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3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3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3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9" t="s">
        <v>153</v>
      </c>
    </row>
    <row r="34" spans="1:5">
      <c r="A34" t="b">
        <f>AND(ISEVEN(RIGHT(A5,1)),J5&gt;=100)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OR(_xlfn.RANK.EQ($K5,$K$5:$K$31,0)&lt;=3,_xlfn.RANK.EQ($K5,$K$5:$K$31,1)&lt;=3)</formula>
    </cfRule>
  </conditionalFormatting>
  <printOptions headings="1" gridLines="1"/>
  <pageMargins left="0.70866141732283472" right="0.70866141732283472" top="0.74803149606299213" bottom="0.74803149606299213" header="0.31496062992125984" footer="0.31496062992125984"/>
  <pageSetup paperSize="9" scale="74" fitToHeight="2" orientation="portrait" blackAndWhite="1" r:id="rId1"/>
  <headerFoot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workbookViewId="0">
      <selection activeCell="I4" sqref="I4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customWidth="1"/>
    <col min="4" max="4" width="11.09765625" customWidth="1"/>
    <col min="5" max="5" width="11.09765625" bestFit="1" customWidth="1"/>
    <col min="6" max="10" width="9" bestFit="1" customWidth="1"/>
    <col min="12" max="12" width="10.8984375" bestFit="1" customWidth="1"/>
    <col min="13" max="13" width="2.5" customWidth="1"/>
    <col min="15" max="17" width="9.3984375" bestFit="1" customWidth="1"/>
    <col min="18" max="20" width="10.89843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CONCATENATE(TRIM(F4),"/",LEFT(TRIM(F4),1)+1,"일")</f>
        <v>3박/4일</v>
      </c>
      <c r="H4" s="1" t="s">
        <v>15</v>
      </c>
      <c r="I4" s="4" t="str">
        <f>fn할인율(D4,E4)</f>
        <v>10%</v>
      </c>
      <c r="J4" s="1" t="s">
        <v>16</v>
      </c>
      <c r="K4" s="1">
        <v>84</v>
      </c>
      <c r="L4" s="5">
        <f>HLOOKUP(K4,$O$14:T$19,MATCH(H4,$N$16:$N$19,0)+2,TRUE)</f>
        <v>495000</v>
      </c>
      <c r="N4" s="1" t="s">
        <v>47</v>
      </c>
      <c r="O4" s="1" t="str">
        <f t="array" ref="O4">SUM(IF(($J$4:$J$30=$N4)*($H$4:$H$30=O$3),1))&amp;"건"</f>
        <v>2건</v>
      </c>
      <c r="P4" s="1" t="str">
        <f t="array" ref="P4">SUM(IF(($J$4:$J$30=$N4)*($H$4:$H$30=P$3),1))&amp;"건"</f>
        <v>0건</v>
      </c>
      <c r="Q4" s="1" t="str">
        <f t="array" ref="Q4">SUM(IF(($J$4:$J$30=$N4)*($H$4:$H$30=Q$3),1))&amp;"건"</f>
        <v>3건</v>
      </c>
      <c r="R4" s="1" t="str">
        <f t="array" ref="R4">SUM(IF(($J$4:$J$30=$N4)*($H$4:$H$30=R$3),1))&amp;"건"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CONCATENATE(TRIM(F5),"/",LEFT(TRIM(F5),1)+1,"일")</f>
        <v>4박/5일</v>
      </c>
      <c r="H5" s="1" t="s">
        <v>21</v>
      </c>
      <c r="I5" s="4" t="str">
        <f t="shared" ref="I5:I30" si="1">fn할인율(D5,E5)</f>
        <v>10%</v>
      </c>
      <c r="J5" s="1" t="s">
        <v>16</v>
      </c>
      <c r="K5" s="1">
        <v>103</v>
      </c>
      <c r="L5" s="5">
        <f>HLOOKUP(K5,$O$14:T$19,MATCH(H5,$N$16:$N$19,0)+2,TRUE)</f>
        <v>1071000</v>
      </c>
      <c r="N5" s="1" t="s">
        <v>16</v>
      </c>
      <c r="O5" s="1" t="str">
        <f t="array" ref="O5">SUM(IF(($J$4:$J$30=$N5)*($H$4:$H$30=O$3),1))&amp;"건"</f>
        <v>1건</v>
      </c>
      <c r="P5" s="1" t="str">
        <f t="array" ref="P5">SUM(IF(($J$4:$J$30=$N5)*($H$4:$H$30=P$3),1))&amp;"건"</f>
        <v>4건</v>
      </c>
      <c r="Q5" s="1" t="str">
        <f t="array" ref="Q5">SUM(IF(($J$4:$J$30=$N5)*($H$4:$H$30=Q$3),1))&amp;"건"</f>
        <v>3건</v>
      </c>
      <c r="R5" s="1" t="str">
        <f t="array" ref="R5">SUM(IF(($J$4:$J$30=$N5)*($H$4:$H$30=R$3),1))&amp;"건"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>
        <f t="shared" si="1"/>
        <v>결제요망</v>
      </c>
      <c r="J6" s="1" t="s">
        <v>16</v>
      </c>
      <c r="K6" s="1">
        <v>109</v>
      </c>
      <c r="L6" s="5">
        <f>HLOOKUP(K6,$O$14:T$19,MATCH(H6,$N$16:$N$19,0)+2,TRUE)</f>
        <v>714000</v>
      </c>
      <c r="N6" s="1" t="s">
        <v>30</v>
      </c>
      <c r="O6" s="1" t="str">
        <f t="array" ref="O6">SUM(IF(($J$4:$J$30=$N6)*($H$4:$H$30=O$3),1))&amp;"건"</f>
        <v>2건</v>
      </c>
      <c r="P6" s="1" t="str">
        <f t="array" ref="P6">SUM(IF(($J$4:$J$30=$N6)*($H$4:$H$30=P$3),1))&amp;"건"</f>
        <v>5건</v>
      </c>
      <c r="Q6" s="1" t="str">
        <f t="array" ref="Q6">SUM(IF(($J$4:$J$30=$N6)*($H$4:$H$30=Q$3),1))&amp;"건"</f>
        <v>2건</v>
      </c>
      <c r="R6" s="1" t="str">
        <f t="array" ref="R6">SUM(IF(($J$4:$J$30=$N6)*($H$4:$H$30=R$3),1))&amp;"건"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>
        <f t="shared" si="1"/>
        <v>결제요망</v>
      </c>
      <c r="J7" s="1" t="s">
        <v>30</v>
      </c>
      <c r="K7" s="1">
        <v>158</v>
      </c>
      <c r="L7" s="5">
        <f>HLOOKUP(K7,$O$14:T$19,MATCH(H7,$N$16:$N$19,0)+2,TRUE)</f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t="str">
        <f t="shared" si="1"/>
        <v>10%</v>
      </c>
      <c r="J8" s="1" t="s">
        <v>16</v>
      </c>
      <c r="K8" s="1">
        <v>57</v>
      </c>
      <c r="L8" s="5">
        <f>HLOOKUP(K8,$O$14:T$19,MATCH(H8,$N$16:$N$19,0)+2,TRUE)</f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t="str">
        <f t="shared" si="1"/>
        <v>10%</v>
      </c>
      <c r="J9" s="1" t="s">
        <v>16</v>
      </c>
      <c r="K9" s="1">
        <v>152</v>
      </c>
      <c r="L9" s="5">
        <f>HLOOKUP(K9,$O$14:T$19,MATCH(H9,$N$16:$N$19,0)+2,TRUE)</f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>
        <f t="shared" si="1"/>
        <v>결제요망</v>
      </c>
      <c r="J10" s="1" t="s">
        <v>30</v>
      </c>
      <c r="K10" s="1">
        <v>82</v>
      </c>
      <c r="L10" s="5">
        <f>HLOOKUP(K10,$O$14:T$19,MATCH(H10,$N$16:$N$19,0)+2,TRUE)</f>
        <v>810000</v>
      </c>
      <c r="N10" s="1" t="s">
        <v>19</v>
      </c>
      <c r="O10" s="1" t="str">
        <f t="array" ref="O10">TEXT(COUNT(IF(($C$4:$C$30=$N10)*($J$4:$J$30=O$9),1))/COUNTA($J$4:$J$30),"0%")</f>
        <v>15%</v>
      </c>
      <c r="P10" s="1" t="str">
        <f t="array" ref="P10">TEXT(COUNT(IF(($C$4:$C$30=$N10)*($J$4:$J$30=P$9),1))/COUNTA($J$4:$J$30),"0%")</f>
        <v>19%</v>
      </c>
      <c r="Q10" s="1" t="str">
        <f t="array" ref="Q10">TEXT(COUNT(IF(($C$4:$C$30=$N10)*($J$4:$J$30=Q$9),1))/COUNTA($J$4:$J$30),"0%")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t="str">
        <f t="shared" si="1"/>
        <v>10%</v>
      </c>
      <c r="J11" s="1" t="s">
        <v>16</v>
      </c>
      <c r="K11" s="1">
        <v>43</v>
      </c>
      <c r="L11" s="5">
        <f>HLOOKUP(K11,$O$14:T$19,MATCH(H11,$N$16:$N$19,0)+2,TRUE)</f>
        <v>120000</v>
      </c>
      <c r="N11" s="1" t="s">
        <v>13</v>
      </c>
      <c r="O11" s="1" t="str">
        <f t="array" ref="O11">TEXT(COUNT(IF(($C$4:$C$30=$N11)*($J$4:$J$30=O$9),1))/COUNTA($J$4:$J$30),"0%")</f>
        <v>11%</v>
      </c>
      <c r="P11" s="1" t="str">
        <f t="array" ref="P11">TEXT(COUNT(IF(($C$4:$C$30=$N11)*($J$4:$J$30=P$9),1))/COUNTA($J$4:$J$30),"0%")</f>
        <v>19%</v>
      </c>
      <c r="Q11" s="1" t="str">
        <f t="array" ref="Q11">TEXT(COUNT(IF(($C$4:$C$30=$N11)*($J$4:$J$30=Q$9),1))/COUNTA($J$4:$J$30),"0%")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>
        <f t="shared" si="1"/>
        <v>결제요망</v>
      </c>
      <c r="J12" s="1" t="s">
        <v>30</v>
      </c>
      <c r="K12" s="1">
        <v>63</v>
      </c>
      <c r="L12" s="5">
        <f>HLOOKUP(K12,$O$14:T$19,MATCH(H12,$N$16:$N$19,0)+2,TRUE)</f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>
        <f t="shared" si="1"/>
        <v>결제요망</v>
      </c>
      <c r="J13" s="1" t="s">
        <v>47</v>
      </c>
      <c r="K13" s="1">
        <v>173</v>
      </c>
      <c r="L13" s="5">
        <f>HLOOKUP(K13,$O$14:T$19,MATCH(H13,$N$16:$N$19,0)+2,TRUE)</f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t="str">
        <f t="shared" si="1"/>
        <v>10%</v>
      </c>
      <c r="J14" s="1" t="s">
        <v>16</v>
      </c>
      <c r="K14" s="1">
        <v>151</v>
      </c>
      <c r="L14" s="5">
        <f>HLOOKUP(K14,$O$14:T$19,MATCH(H14,$N$16:$N$19,0)+2,TRUE)</f>
        <v>990000</v>
      </c>
      <c r="N14" s="17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t="str">
        <f t="shared" si="1"/>
        <v>10%</v>
      </c>
      <c r="J15" s="1" t="s">
        <v>30</v>
      </c>
      <c r="K15" s="1">
        <v>88</v>
      </c>
      <c r="L15" s="5">
        <f>HLOOKUP(K15,$O$14:T$19,MATCH(H15,$N$16:$N$19,0)+2,TRUE)</f>
        <v>495000</v>
      </c>
      <c r="N15" s="18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t="str">
        <f t="shared" si="1"/>
        <v>10%</v>
      </c>
      <c r="J16" s="1" t="s">
        <v>47</v>
      </c>
      <c r="K16" s="1">
        <v>133</v>
      </c>
      <c r="L16" s="5">
        <f>HLOOKUP(K16,$O$14:T$19,MATCH(H16,$N$16:$N$19,0)+2,TRUE)</f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t="str">
        <f t="shared" si="1"/>
        <v>10%</v>
      </c>
      <c r="J17" s="1" t="s">
        <v>30</v>
      </c>
      <c r="K17" s="1">
        <v>39</v>
      </c>
      <c r="L17" s="5">
        <f>HLOOKUP(K17,$O$14:T$19,MATCH(H17,$N$16:$N$19,0)+2,TRUE)</f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t="str">
        <f t="shared" si="1"/>
        <v>10%</v>
      </c>
      <c r="J18" s="1" t="s">
        <v>47</v>
      </c>
      <c r="K18" s="1">
        <v>39</v>
      </c>
      <c r="L18" s="5">
        <f>HLOOKUP(K18,$O$14:T$19,MATCH(H18,$N$16:$N$19,0)+2,TRUE)</f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t="str">
        <f t="shared" si="1"/>
        <v>10%</v>
      </c>
      <c r="J19" s="1" t="s">
        <v>30</v>
      </c>
      <c r="K19" s="1">
        <v>36</v>
      </c>
      <c r="L19" s="5">
        <f>HLOOKUP(K19,$O$14:T$19,MATCH(H19,$N$16:$N$19,0)+2,TRUE)</f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t="str">
        <f t="shared" si="1"/>
        <v>10%</v>
      </c>
      <c r="J20" s="1" t="s">
        <v>16</v>
      </c>
      <c r="K20" s="1">
        <v>219</v>
      </c>
      <c r="L20" s="5">
        <f>HLOOKUP(K20,$O$14:T$19,MATCH(H20,$N$16:$N$19,0)+2,TRUE)</f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t="str">
        <f t="shared" si="1"/>
        <v>10%</v>
      </c>
      <c r="J21" s="1" t="s">
        <v>30</v>
      </c>
      <c r="K21" s="1">
        <v>174</v>
      </c>
      <c r="L21" s="5">
        <f>HLOOKUP(K21,$O$14:T$19,MATCH(H21,$N$16:$N$19,0)+2,TRUE)</f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t="str">
        <f t="shared" si="1"/>
        <v>10%</v>
      </c>
      <c r="J22" s="1" t="s">
        <v>30</v>
      </c>
      <c r="K22" s="1">
        <v>218</v>
      </c>
      <c r="L22" s="5">
        <f>HLOOKUP(K22,$O$14:T$19,MATCH(H22,$N$16:$N$19,0)+2,TRUE)</f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t="str">
        <f t="shared" si="1"/>
        <v>10%</v>
      </c>
      <c r="J23" s="1" t="s">
        <v>47</v>
      </c>
      <c r="K23" s="1">
        <v>90</v>
      </c>
      <c r="L23" s="5">
        <f>HLOOKUP(K23,$O$14:T$19,MATCH(H23,$N$16:$N$19,0)+2,TRUE)</f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>
        <f t="shared" si="1"/>
        <v>결제요망</v>
      </c>
      <c r="J24" s="1" t="s">
        <v>47</v>
      </c>
      <c r="K24" s="1">
        <v>132</v>
      </c>
      <c r="L24" s="5">
        <f>HLOOKUP(K24,$O$14:T$19,MATCH(H24,$N$16:$N$19,0)+2,TRUE)</f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t="str">
        <f t="shared" si="1"/>
        <v>10%</v>
      </c>
      <c r="J25" s="1" t="s">
        <v>47</v>
      </c>
      <c r="K25" s="1">
        <v>188</v>
      </c>
      <c r="L25" s="5">
        <f>HLOOKUP(K25,$O$14:T$19,MATCH(H25,$N$16:$N$19,0)+2,TRUE)</f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t="str">
        <f t="shared" si="1"/>
        <v>10%</v>
      </c>
      <c r="J26" s="1" t="s">
        <v>30</v>
      </c>
      <c r="K26" s="1">
        <v>127</v>
      </c>
      <c r="L26" s="5">
        <f>HLOOKUP(K26,$O$14:T$19,MATCH(H26,$N$16:$N$19,0)+2,TRUE)</f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t="str">
        <f t="shared" si="1"/>
        <v>10%</v>
      </c>
      <c r="J27" s="1" t="s">
        <v>47</v>
      </c>
      <c r="K27" s="1">
        <v>85</v>
      </c>
      <c r="L27" s="5">
        <f>HLOOKUP(K27,$O$14:T$19,MATCH(H27,$N$16:$N$19,0)+2,TRUE)</f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>
        <f t="shared" si="1"/>
        <v>결제요망</v>
      </c>
      <c r="J28" s="1" t="s">
        <v>30</v>
      </c>
      <c r="K28" s="1">
        <v>153</v>
      </c>
      <c r="L28" s="5">
        <f>HLOOKUP(K28,$O$14:T$19,MATCH(H28,$N$16:$N$19,0)+2,TRUE)</f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t="str">
        <f t="shared" si="1"/>
        <v>10%</v>
      </c>
      <c r="J29" s="1" t="s">
        <v>16</v>
      </c>
      <c r="K29" s="1">
        <v>112</v>
      </c>
      <c r="L29" s="5">
        <f>HLOOKUP(K29,$O$14:T$19,MATCH(H29,$N$16:$N$19,0)+2,TRUE)</f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>
        <f t="shared" si="1"/>
        <v>결제요망</v>
      </c>
      <c r="J30" s="1" t="s">
        <v>16</v>
      </c>
      <c r="K30" s="1">
        <v>64</v>
      </c>
      <c r="L30" s="5">
        <f>HLOOKUP(K30,$O$14:T$19,MATCH(H30,$N$16:$N$19,0)+2,TRUE)</f>
        <v>428000</v>
      </c>
    </row>
  </sheetData>
  <mergeCells count="1">
    <mergeCell ref="N14:N15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E12" sqref="E12"/>
    </sheetView>
  </sheetViews>
  <sheetFormatPr defaultRowHeight="17.399999999999999"/>
  <cols>
    <col min="1" max="1" width="3.59765625" customWidth="1"/>
    <col min="2" max="2" width="24.09765625" bestFit="1" customWidth="1"/>
    <col min="3" max="3" width="14.09765625" bestFit="1" customWidth="1"/>
    <col min="4" max="7" width="11.19921875" bestFit="1" customWidth="1"/>
    <col min="8" max="8" width="8.5" bestFit="1" customWidth="1"/>
    <col min="9" max="9" width="9.796875" bestFit="1" customWidth="1"/>
    <col min="10" max="10" width="9.3984375" bestFit="1" customWidth="1"/>
    <col min="11" max="12" width="18.796875" bestFit="1" customWidth="1"/>
  </cols>
  <sheetData>
    <row r="2" spans="2:8">
      <c r="B2" s="12"/>
      <c r="C2" s="12"/>
      <c r="D2" s="22" t="s">
        <v>6</v>
      </c>
      <c r="E2" s="12"/>
      <c r="F2" s="12"/>
      <c r="G2" s="12"/>
      <c r="H2" s="12"/>
    </row>
    <row r="3" spans="2:8">
      <c r="B3" s="22" t="s">
        <v>160</v>
      </c>
      <c r="C3" s="22" t="s">
        <v>161</v>
      </c>
      <c r="D3" s="23" t="s">
        <v>21</v>
      </c>
      <c r="E3" s="23" t="s">
        <v>25</v>
      </c>
      <c r="F3" s="23" t="s">
        <v>34</v>
      </c>
      <c r="G3" s="23" t="s">
        <v>15</v>
      </c>
      <c r="H3" s="23" t="s">
        <v>154</v>
      </c>
    </row>
    <row r="4" spans="2:8">
      <c r="B4" s="12" t="s">
        <v>155</v>
      </c>
      <c r="C4" s="12"/>
      <c r="D4" s="20"/>
      <c r="E4" s="20"/>
      <c r="F4" s="20"/>
      <c r="G4" s="20"/>
      <c r="H4" s="20"/>
    </row>
    <row r="5" spans="2:8">
      <c r="B5" s="12"/>
      <c r="C5" s="12" t="s">
        <v>162</v>
      </c>
      <c r="D5" s="20" t="s">
        <v>166</v>
      </c>
      <c r="E5" s="20">
        <v>144.66666666666666</v>
      </c>
      <c r="F5" s="20">
        <v>118.33333333333333</v>
      </c>
      <c r="G5" s="20" t="s">
        <v>166</v>
      </c>
      <c r="H5" s="20">
        <v>131.5</v>
      </c>
    </row>
    <row r="6" spans="2:8">
      <c r="B6" s="12"/>
      <c r="C6" s="12" t="s">
        <v>164</v>
      </c>
      <c r="D6" s="21" t="s">
        <v>166</v>
      </c>
      <c r="E6" s="21">
        <v>898000</v>
      </c>
      <c r="F6" s="21">
        <v>945000</v>
      </c>
      <c r="G6" s="21" t="s">
        <v>166</v>
      </c>
      <c r="H6" s="21">
        <v>921500</v>
      </c>
    </row>
    <row r="7" spans="2:8">
      <c r="B7" s="12" t="s">
        <v>156</v>
      </c>
      <c r="C7" s="12"/>
      <c r="D7" s="20"/>
      <c r="E7" s="20"/>
      <c r="F7" s="20"/>
      <c r="G7" s="20"/>
      <c r="H7" s="20"/>
    </row>
    <row r="8" spans="2:8">
      <c r="B8" s="12"/>
      <c r="C8" s="12" t="s">
        <v>162</v>
      </c>
      <c r="D8" s="20">
        <v>103</v>
      </c>
      <c r="E8" s="20">
        <v>49.5</v>
      </c>
      <c r="F8" s="20">
        <v>132.5</v>
      </c>
      <c r="G8" s="20" t="s">
        <v>166</v>
      </c>
      <c r="H8" s="20">
        <v>93.4</v>
      </c>
    </row>
    <row r="9" spans="2:8">
      <c r="B9" s="12"/>
      <c r="C9" s="12" t="s">
        <v>164</v>
      </c>
      <c r="D9" s="21">
        <v>1071000</v>
      </c>
      <c r="E9" s="21">
        <v>231000</v>
      </c>
      <c r="F9" s="21">
        <v>1065500</v>
      </c>
      <c r="G9" s="21" t="s">
        <v>166</v>
      </c>
      <c r="H9" s="21">
        <v>732800</v>
      </c>
    </row>
    <row r="10" spans="2:8">
      <c r="B10" s="12" t="s">
        <v>157</v>
      </c>
      <c r="C10" s="12"/>
      <c r="D10" s="20"/>
      <c r="E10" s="20"/>
      <c r="F10" s="20"/>
      <c r="G10" s="20"/>
      <c r="H10" s="20"/>
    </row>
    <row r="11" spans="2:8">
      <c r="B11" s="12"/>
      <c r="C11" s="12" t="s">
        <v>162</v>
      </c>
      <c r="D11" s="20">
        <v>150.5</v>
      </c>
      <c r="E11" s="20">
        <v>97.5</v>
      </c>
      <c r="F11" s="20">
        <v>53.333333333333336</v>
      </c>
      <c r="G11" s="20">
        <v>173</v>
      </c>
      <c r="H11" s="20">
        <v>103.625</v>
      </c>
    </row>
    <row r="12" spans="2:8">
      <c r="B12" s="12"/>
      <c r="C12" s="12" t="s">
        <v>164</v>
      </c>
      <c r="D12" s="21">
        <v>1147500</v>
      </c>
      <c r="E12" s="21">
        <v>555000</v>
      </c>
      <c r="F12" s="21">
        <v>335333.33333333331</v>
      </c>
      <c r="G12" s="21">
        <v>908000</v>
      </c>
      <c r="H12" s="21">
        <v>664875</v>
      </c>
    </row>
    <row r="13" spans="2:8">
      <c r="B13" s="12" t="s">
        <v>158</v>
      </c>
      <c r="C13" s="12"/>
      <c r="D13" s="20"/>
      <c r="E13" s="20"/>
      <c r="F13" s="20"/>
      <c r="G13" s="20"/>
      <c r="H13" s="20"/>
    </row>
    <row r="14" spans="2:8">
      <c r="B14" s="12"/>
      <c r="C14" s="12" t="s">
        <v>162</v>
      </c>
      <c r="D14" s="20">
        <v>39</v>
      </c>
      <c r="E14" s="20">
        <v>127</v>
      </c>
      <c r="F14" s="20" t="s">
        <v>166</v>
      </c>
      <c r="G14" s="20">
        <v>86</v>
      </c>
      <c r="H14" s="20">
        <v>84.5</v>
      </c>
    </row>
    <row r="15" spans="2:8">
      <c r="B15" s="12"/>
      <c r="C15" s="12" t="s">
        <v>164</v>
      </c>
      <c r="D15" s="21">
        <v>180000</v>
      </c>
      <c r="E15" s="21">
        <v>864000</v>
      </c>
      <c r="F15" s="21" t="s">
        <v>166</v>
      </c>
      <c r="G15" s="21">
        <v>495000</v>
      </c>
      <c r="H15" s="21">
        <v>508500</v>
      </c>
    </row>
    <row r="16" spans="2:8">
      <c r="B16" s="12" t="s">
        <v>159</v>
      </c>
      <c r="C16" s="12"/>
      <c r="D16" s="20"/>
      <c r="E16" s="20"/>
      <c r="F16" s="20"/>
      <c r="G16" s="20"/>
      <c r="H16" s="20"/>
    </row>
    <row r="17" spans="2:8">
      <c r="B17" s="12"/>
      <c r="C17" s="12" t="s">
        <v>162</v>
      </c>
      <c r="D17" s="20">
        <v>188</v>
      </c>
      <c r="E17" s="20">
        <v>158</v>
      </c>
      <c r="F17" s="20" t="s">
        <v>166</v>
      </c>
      <c r="G17" s="20">
        <v>151.5</v>
      </c>
      <c r="H17" s="20">
        <v>162.25</v>
      </c>
    </row>
    <row r="18" spans="2:8">
      <c r="B18" s="12"/>
      <c r="C18" s="12" t="s">
        <v>164</v>
      </c>
      <c r="D18" s="21">
        <v>1485000</v>
      </c>
      <c r="E18" s="21">
        <v>990000</v>
      </c>
      <c r="F18" s="21" t="s">
        <v>166</v>
      </c>
      <c r="G18" s="21">
        <v>701500</v>
      </c>
      <c r="H18" s="21">
        <v>969500</v>
      </c>
    </row>
    <row r="19" spans="2:8">
      <c r="B19" s="12" t="s">
        <v>163</v>
      </c>
      <c r="C19" s="12"/>
      <c r="D19" s="20">
        <v>126.2</v>
      </c>
      <c r="E19" s="20">
        <v>112.55555555555556</v>
      </c>
      <c r="F19" s="20">
        <v>97.5</v>
      </c>
      <c r="G19" s="20">
        <v>129.6</v>
      </c>
      <c r="H19" s="20">
        <v>113.77777777777777</v>
      </c>
    </row>
    <row r="20" spans="2:8">
      <c r="B20" s="12" t="s">
        <v>165</v>
      </c>
      <c r="C20" s="12"/>
      <c r="D20" s="21">
        <v>1006200</v>
      </c>
      <c r="E20" s="21">
        <v>680000</v>
      </c>
      <c r="F20" s="21">
        <v>746500</v>
      </c>
      <c r="G20" s="21">
        <v>660200</v>
      </c>
      <c r="H20" s="21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M11" sqref="M11"/>
    </sheetView>
  </sheetViews>
  <sheetFormatPr defaultRowHeight="17.399999999999999"/>
  <cols>
    <col min="1" max="1" width="4.09765625" customWidth="1"/>
    <col min="2" max="2" width="9" bestFit="1" customWidth="1"/>
    <col min="6" max="6" width="4.5" customWidth="1"/>
    <col min="7" max="7" width="10.59765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24">
        <v>151012.5</v>
      </c>
      <c r="D12" s="24">
        <v>87051.5</v>
      </c>
      <c r="E12" s="24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24">
        <v>101774</v>
      </c>
      <c r="D13" s="24">
        <v>83765</v>
      </c>
      <c r="E13" s="24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24">
        <v>106827</v>
      </c>
      <c r="D14" s="24">
        <v>63584</v>
      </c>
      <c r="E14" s="24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24">
        <v>76324</v>
      </c>
      <c r="D15" s="24">
        <v>84321</v>
      </c>
      <c r="E15" s="24">
        <v>61351</v>
      </c>
      <c r="F15" s="9"/>
    </row>
    <row r="16" spans="2:10">
      <c r="B16" s="1" t="s">
        <v>118</v>
      </c>
      <c r="C16" s="24">
        <v>117270</v>
      </c>
      <c r="D16" s="24">
        <v>99273.5</v>
      </c>
      <c r="E16" s="24">
        <v>126586</v>
      </c>
    </row>
  </sheetData>
  <dataConsolidate function="average" leftLabels="1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 B12:B16" xr:uid="{72074458-4348-4D83-A42E-3AC65E619EA6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topLeftCell="A13" workbookViewId="0">
      <selection activeCell="G32" sqref="G32"/>
    </sheetView>
  </sheetViews>
  <sheetFormatPr defaultRowHeight="17.399999999999999"/>
  <cols>
    <col min="1" max="1" width="11" bestFit="1" customWidth="1"/>
    <col min="2" max="2" width="8.59765625" customWidth="1"/>
    <col min="3" max="3" width="10.69921875" customWidth="1"/>
    <col min="6" max="6" width="7.8984375" customWidth="1"/>
    <col min="7" max="7" width="11.59765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K15" sqref="K15"/>
    </sheetView>
  </sheetViews>
  <sheetFormatPr defaultRowHeight="17.399999999999999"/>
  <cols>
    <col min="3" max="3" width="11.09765625" bestFit="1" customWidth="1"/>
    <col min="4" max="4" width="9" bestFit="1" customWidth="1"/>
    <col min="9" max="9" width="10.8984375" bestFit="1" customWidth="1"/>
    <col min="10" max="10" width="1.59765625" customWidth="1"/>
    <col min="11" max="12" width="6.3984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25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25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25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25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25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25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25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25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25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25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25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25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25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25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25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25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25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25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25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25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25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25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25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25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25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25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25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3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2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4" name="Button 3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tabSelected="1" workbookViewId="0">
      <selection activeCell="H7" sqref="H7"/>
    </sheetView>
  </sheetViews>
  <sheetFormatPr defaultRowHeight="17.399999999999999"/>
  <cols>
    <col min="1" max="1" width="3.3984375" customWidth="1"/>
    <col min="2" max="2" width="7.09765625" bestFit="1" customWidth="1"/>
    <col min="3" max="3" width="6.69921875" bestFit="1" customWidth="1"/>
    <col min="4" max="4" width="9" bestFit="1" customWidth="1"/>
    <col min="5" max="5" width="16.09765625" bestFit="1" customWidth="1"/>
    <col min="6" max="6" width="8.3984375" bestFit="1" customWidth="1"/>
    <col min="7" max="7" width="2.5" customWidth="1"/>
    <col min="8" max="8" width="11" bestFit="1" customWidth="1"/>
    <col min="9" max="9" width="8.3984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746760</xdr:colOff>
                <xdr:row>1</xdr:row>
                <xdr:rowOff>0</xdr:rowOff>
              </from>
              <to>
                <xdr:col>6</xdr:col>
                <xdr:colOff>0</xdr:colOff>
                <xdr:row>2</xdr:row>
                <xdr:rowOff>213360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user</cp:lastModifiedBy>
  <cp:lastPrinted>2025-11-22T04:46:43Z</cp:lastPrinted>
  <dcterms:created xsi:type="dcterms:W3CDTF">2023-07-14T11:40:39Z</dcterms:created>
  <dcterms:modified xsi:type="dcterms:W3CDTF">2025-11-22T05:17:13Z</dcterms:modified>
</cp:coreProperties>
</file>