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 codeName="{4D1C537B-E38A-612A-F078-A93A15B4B7F4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C5A4DD8-3849-4AFD-BCA0-3710A08CCE24}" xr6:coauthVersionLast="47" xr6:coauthVersionMax="47" xr10:uidLastSave="{00000000-0000-0000-0000-000000000000}"/>
  <bookViews>
    <workbookView xWindow="-103" yWindow="-103" windowWidth="33120" windowHeight="18000" activeTab="6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10" r:id="rId4"/>
    <sheet name="계산작업" sheetId="4" r:id="rId5"/>
    <sheet name="분석작업-1" sheetId="5" r:id="rId6"/>
    <sheet name="분석작업-2" sheetId="6" r:id="rId7"/>
    <sheet name="분석작업-3" sheetId="9" r:id="rId8"/>
    <sheet name="매크로작업" sheetId="7" r:id="rId9"/>
    <sheet name="차트작업" sheetId="8" r:id="rId10"/>
  </sheets>
  <definedNames>
    <definedName name="_xlnm._FilterDatabase" localSheetId="3" hidden="1">'기본작업-4'!$A$3:$G$18</definedName>
  </definedNames>
  <calcPr calcId="191029"/>
  <pivotCaches>
    <pivotCache cacheId="4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8" i="4" l="1"/>
  <c r="G5" i="7"/>
  <c r="G6" i="7"/>
  <c r="G7" i="7"/>
  <c r="G8" i="7"/>
  <c r="G9" i="7"/>
  <c r="G4" i="7"/>
  <c r="F27" i="5"/>
  <c r="D27" i="5"/>
  <c r="F22" i="5"/>
  <c r="D22" i="5"/>
  <c r="F13" i="5"/>
  <c r="D13" i="5"/>
  <c r="F7" i="5"/>
  <c r="F29" i="5" s="1"/>
  <c r="D7" i="5"/>
  <c r="D29" i="5" s="1"/>
  <c r="F28" i="5"/>
  <c r="D28" i="5"/>
  <c r="F23" i="5"/>
  <c r="D23" i="5"/>
  <c r="F14" i="5"/>
  <c r="D14" i="5"/>
  <c r="F8" i="5"/>
  <c r="D8" i="5"/>
  <c r="E31" i="4"/>
  <c r="E32" i="4"/>
  <c r="E33" i="4"/>
  <c r="E34" i="4"/>
  <c r="E35" i="4"/>
  <c r="E36" i="4"/>
  <c r="E37" i="4"/>
  <c r="E38" i="4"/>
  <c r="E30" i="4"/>
  <c r="J27" i="4"/>
  <c r="E25" i="4"/>
  <c r="D25" i="4"/>
  <c r="J4" i="4"/>
  <c r="J5" i="4"/>
  <c r="J6" i="4"/>
  <c r="J7" i="4"/>
  <c r="J8" i="4"/>
  <c r="J9" i="4"/>
  <c r="J10" i="4"/>
  <c r="J11" i="4"/>
  <c r="J12" i="4"/>
  <c r="J3" i="4"/>
  <c r="C11" i="4"/>
  <c r="D11" i="4"/>
  <c r="B11" i="4"/>
  <c r="J5" i="7"/>
  <c r="J6" i="7"/>
  <c r="J7" i="7"/>
  <c r="J8" i="7"/>
  <c r="J9" i="7"/>
  <c r="J4" i="7"/>
  <c r="H10" i="7"/>
  <c r="E10" i="7"/>
  <c r="F10" i="7"/>
  <c r="D10" i="7"/>
  <c r="I5" i="7"/>
  <c r="I6" i="7"/>
  <c r="I7" i="7"/>
  <c r="I8" i="7"/>
  <c r="I9" i="7"/>
  <c r="I4" i="7"/>
  <c r="H5" i="7"/>
  <c r="H6" i="7"/>
  <c r="H7" i="7"/>
  <c r="H8" i="7"/>
  <c r="H9" i="7"/>
  <c r="H4" i="7"/>
  <c r="F5" i="6"/>
  <c r="F6" i="6"/>
  <c r="F7" i="6"/>
  <c r="F8" i="6"/>
  <c r="F9" i="6"/>
  <c r="F10" i="6"/>
  <c r="F4" i="6"/>
  <c r="F30" i="5" l="1"/>
  <c r="D30" i="5"/>
</calcChain>
</file>

<file path=xl/sharedStrings.xml><?xml version="1.0" encoding="utf-8"?>
<sst xmlns="http://schemas.openxmlformats.org/spreadsheetml/2006/main" count="443" uniqueCount="295">
  <si>
    <t>농산물표준규격</t>
    <phoneticPr fontId="1" type="noConversion"/>
  </si>
  <si>
    <t>[표1]</t>
  </si>
  <si>
    <t>납품현황</t>
  </si>
  <si>
    <t>납품일자</t>
  </si>
  <si>
    <t>업체명</t>
  </si>
  <si>
    <t>담당자</t>
  </si>
  <si>
    <t>납품수량</t>
  </si>
  <si>
    <t>5월3일</t>
  </si>
  <si>
    <t>유명상사</t>
  </si>
  <si>
    <t>김영식</t>
  </si>
  <si>
    <t>진성산업</t>
  </si>
  <si>
    <t>박상민</t>
  </si>
  <si>
    <t>5월10일</t>
  </si>
  <si>
    <t>국민상사</t>
  </si>
  <si>
    <t>이철호</t>
  </si>
  <si>
    <t>5월17일</t>
  </si>
  <si>
    <t>등급</t>
  </si>
  <si>
    <t xml:space="preserve">[표2] </t>
  </si>
  <si>
    <t>학력평가 접수현황</t>
  </si>
  <si>
    <t>접수번호</t>
  </si>
  <si>
    <t>학교명</t>
  </si>
  <si>
    <t>성명</t>
  </si>
  <si>
    <t>선택과목</t>
  </si>
  <si>
    <t>상공고</t>
  </si>
  <si>
    <t>전현우</t>
  </si>
  <si>
    <t>대한고</t>
  </si>
  <si>
    <t>이승완</t>
  </si>
  <si>
    <t>서울고</t>
  </si>
  <si>
    <t>조인호</t>
  </si>
  <si>
    <t>고려고</t>
  </si>
  <si>
    <t>정명우</t>
  </si>
  <si>
    <t>조선고</t>
  </si>
  <si>
    <t>김충협</t>
  </si>
  <si>
    <t>강북고</t>
  </si>
  <si>
    <t>손세준</t>
  </si>
  <si>
    <t>강남고</t>
  </si>
  <si>
    <t>김효상</t>
  </si>
  <si>
    <t>제일고</t>
  </si>
  <si>
    <t>박태진</t>
  </si>
  <si>
    <t>김우리</t>
  </si>
  <si>
    <t>나한전</t>
  </si>
  <si>
    <t>[표3]</t>
  </si>
  <si>
    <t>고객별 포인트 점수 현황</t>
  </si>
  <si>
    <t>고객이름</t>
  </si>
  <si>
    <t>주소</t>
  </si>
  <si>
    <t>구매실적</t>
  </si>
  <si>
    <t>실적포인트</t>
  </si>
  <si>
    <t>거래빈도</t>
  </si>
  <si>
    <t>홍길동</t>
  </si>
  <si>
    <t>종로</t>
  </si>
  <si>
    <t>박찬훈</t>
  </si>
  <si>
    <t>서초</t>
  </si>
  <si>
    <t>김덕진</t>
  </si>
  <si>
    <t>강남</t>
  </si>
  <si>
    <t>이소라</t>
  </si>
  <si>
    <t>김종택</t>
  </si>
  <si>
    <t>정영일</t>
  </si>
  <si>
    <t>최수형</t>
  </si>
  <si>
    <t>한우규</t>
  </si>
  <si>
    <t>실적포인트 합계</t>
  </si>
  <si>
    <t>거래빈도 평균</t>
  </si>
  <si>
    <t xml:space="preserve">[표4] </t>
  </si>
  <si>
    <t>영어경시대회 점수분포</t>
  </si>
  <si>
    <t>학년</t>
  </si>
  <si>
    <t>점수</t>
  </si>
  <si>
    <t>박동수</t>
  </si>
  <si>
    <t>한국고교</t>
  </si>
  <si>
    <t>정중한</t>
  </si>
  <si>
    <t>서울고교</t>
  </si>
  <si>
    <t>홍백전</t>
  </si>
  <si>
    <t>경기고교</t>
  </si>
  <si>
    <t>강태공</t>
  </si>
  <si>
    <t>안두리</t>
  </si>
  <si>
    <t>노고단</t>
  </si>
  <si>
    <t>안정이</t>
  </si>
  <si>
    <t>이성민</t>
  </si>
  <si>
    <t>고소인</t>
  </si>
  <si>
    <t>김치국</t>
  </si>
  <si>
    <t>경기고교 3학년 학생수</t>
  </si>
  <si>
    <t>경기고교 2학년 점수 합계</t>
  </si>
  <si>
    <t>[표5]</t>
    <phoneticPr fontId="1" type="noConversion"/>
  </si>
  <si>
    <t>제품판매 현황</t>
    <phoneticPr fontId="1" type="noConversion"/>
  </si>
  <si>
    <t>제품코드</t>
  </si>
  <si>
    <t>공급지역</t>
  </si>
  <si>
    <t>판매가격</t>
  </si>
  <si>
    <t>판매수량</t>
  </si>
  <si>
    <t>할인율</t>
  </si>
  <si>
    <t>10-K-04</t>
  </si>
  <si>
    <t>서울</t>
  </si>
  <si>
    <t>25-M-11</t>
  </si>
  <si>
    <t>49-P-25</t>
  </si>
  <si>
    <t>10-K-38</t>
  </si>
  <si>
    <t>부산</t>
  </si>
  <si>
    <t>25-M-56</t>
  </si>
  <si>
    <t>49-P-60</t>
  </si>
  <si>
    <t>10-K-22</t>
  </si>
  <si>
    <t>인천</t>
  </si>
  <si>
    <t>25-M-73</t>
  </si>
  <si>
    <t>49-P-17</t>
  </si>
  <si>
    <t>&lt;할인율표&gt;</t>
  </si>
  <si>
    <t>코드</t>
  </si>
  <si>
    <t>M</t>
  </si>
  <si>
    <t>K</t>
  </si>
  <si>
    <t>P</t>
  </si>
  <si>
    <t>식품단속일지</t>
    <phoneticPr fontId="1" type="noConversion"/>
  </si>
  <si>
    <t>일자</t>
  </si>
  <si>
    <t>검사자</t>
  </si>
  <si>
    <t>검사지역</t>
  </si>
  <si>
    <t>유통기한 위반</t>
  </si>
  <si>
    <t>생산지표시 위반</t>
  </si>
  <si>
    <t>가격표시 위반</t>
  </si>
  <si>
    <t>기타</t>
  </si>
  <si>
    <t>이창룡</t>
  </si>
  <si>
    <t>강북지역</t>
  </si>
  <si>
    <t>홍부남</t>
  </si>
  <si>
    <t>강남지역</t>
  </si>
  <si>
    <t>김창준</t>
  </si>
  <si>
    <t>강서지역</t>
  </si>
  <si>
    <t>강동지역</t>
  </si>
  <si>
    <t>상공콘도 이용 현황</t>
    <phoneticPr fontId="1" type="noConversion"/>
  </si>
  <si>
    <t>고객명</t>
  </si>
  <si>
    <t>이용일수</t>
  </si>
  <si>
    <t>누적점수</t>
  </si>
  <si>
    <t>사용요금</t>
  </si>
  <si>
    <t>할인금액</t>
  </si>
  <si>
    <t>결재금액</t>
  </si>
  <si>
    <t>이정용</t>
  </si>
  <si>
    <t>안두지</t>
  </si>
  <si>
    <t>김정철</t>
  </si>
  <si>
    <t>오덕수</t>
  </si>
  <si>
    <t>남덕우</t>
  </si>
  <si>
    <t>이치형</t>
  </si>
  <si>
    <t>유형만</t>
  </si>
  <si>
    <t>[표1] 상반기 제품 생산 및 보유현황</t>
    <phoneticPr fontId="1" type="noConversion"/>
  </si>
  <si>
    <t>제품명</t>
  </si>
  <si>
    <t>생산단가</t>
  </si>
  <si>
    <t>최대 생산량</t>
  </si>
  <si>
    <t>생산량</t>
  </si>
  <si>
    <t>불량품수</t>
  </si>
  <si>
    <t>재고량</t>
  </si>
  <si>
    <t>총보유량</t>
  </si>
  <si>
    <t>CPU</t>
  </si>
  <si>
    <t>HDD</t>
  </si>
  <si>
    <t>모니터</t>
  </si>
  <si>
    <t>프린터</t>
  </si>
  <si>
    <t>키보드</t>
  </si>
  <si>
    <t>마우스</t>
  </si>
  <si>
    <t>SSD</t>
  </si>
  <si>
    <t>SSD</t>
    <phoneticPr fontId="1" type="noConversion"/>
  </si>
  <si>
    <t>DVD</t>
  </si>
  <si>
    <t>DVD</t>
    <phoneticPr fontId="1" type="noConversion"/>
  </si>
  <si>
    <t>[표2] 하반기 제품 생산 및 보유현황</t>
    <phoneticPr fontId="1" type="noConversion"/>
  </si>
  <si>
    <t>HDD</t>
    <phoneticPr fontId="1" type="noConversion"/>
  </si>
  <si>
    <t>CPU</t>
    <phoneticPr fontId="1" type="noConversion"/>
  </si>
  <si>
    <t>컴퓨터 기초 성적처리</t>
    <phoneticPr fontId="1" type="noConversion"/>
  </si>
  <si>
    <t>학번</t>
  </si>
  <si>
    <t>이름</t>
  </si>
  <si>
    <t>학과</t>
  </si>
  <si>
    <t>과제</t>
  </si>
  <si>
    <t>중간</t>
  </si>
  <si>
    <t>기말</t>
  </si>
  <si>
    <t>총점</t>
  </si>
  <si>
    <t>가중평균</t>
  </si>
  <si>
    <t>중간석차</t>
  </si>
  <si>
    <t>기말학점</t>
  </si>
  <si>
    <t>경영</t>
  </si>
  <si>
    <t>강감찬</t>
  </si>
  <si>
    <t>이순신</t>
  </si>
  <si>
    <t>전산</t>
  </si>
  <si>
    <t>이율곡</t>
  </si>
  <si>
    <t>성삼문</t>
  </si>
  <si>
    <t>정약용</t>
  </si>
  <si>
    <t>최저점수</t>
    <phoneticPr fontId="1" type="noConversion"/>
  </si>
  <si>
    <t>&lt;학점기준표&gt;</t>
  </si>
  <si>
    <t>가중평균</t>
    <phoneticPr fontId="1" type="noConversion"/>
  </si>
  <si>
    <t>평점</t>
    <phoneticPr fontId="1" type="noConversion"/>
  </si>
  <si>
    <t>F</t>
    <phoneticPr fontId="1" type="noConversion"/>
  </si>
  <si>
    <t>D</t>
    <phoneticPr fontId="1" type="noConversion"/>
  </si>
  <si>
    <t>C</t>
    <phoneticPr fontId="1" type="noConversion"/>
  </si>
  <si>
    <t>B</t>
    <phoneticPr fontId="1" type="noConversion"/>
  </si>
  <si>
    <t>A</t>
    <phoneticPr fontId="1" type="noConversion"/>
  </si>
  <si>
    <t>성적분석</t>
    <phoneticPr fontId="1" type="noConversion"/>
  </si>
  <si>
    <t>상품별 서비스요금 비교표</t>
    <phoneticPr fontId="1" type="noConversion"/>
  </si>
  <si>
    <t>(요금:원)</t>
    <phoneticPr fontId="1" type="noConversion"/>
  </si>
  <si>
    <t>국가별</t>
  </si>
  <si>
    <t>기준</t>
  </si>
  <si>
    <t>할인 요금A</t>
  </si>
  <si>
    <t>할인 요금Q</t>
  </si>
  <si>
    <t>최저할인비율</t>
  </si>
  <si>
    <t>뉴질랜드</t>
  </si>
  <si>
    <t>대만</t>
  </si>
  <si>
    <t>독일</t>
  </si>
  <si>
    <t>미국</t>
  </si>
  <si>
    <t>스웨덴</t>
  </si>
  <si>
    <t>스위스</t>
  </si>
  <si>
    <t>싱가폴</t>
  </si>
  <si>
    <t>영국</t>
  </si>
  <si>
    <t>이태리</t>
  </si>
  <si>
    <t>일본</t>
  </si>
  <si>
    <t>중국</t>
  </si>
  <si>
    <t>캐나다</t>
  </si>
  <si>
    <t>프랑스</t>
  </si>
  <si>
    <t>호주</t>
  </si>
  <si>
    <t>표준 요금</t>
    <phoneticPr fontId="1" type="noConversion"/>
  </si>
  <si>
    <t>과일 재고 현황</t>
  </si>
  <si>
    <t xml:space="preserve"> 전자상거래사 시험 성적 </t>
    <phoneticPr fontId="1" type="noConversion"/>
  </si>
  <si>
    <t>수험번호</t>
  </si>
  <si>
    <t>장소</t>
  </si>
  <si>
    <t>직업</t>
  </si>
  <si>
    <t>필기시험</t>
  </si>
  <si>
    <t>실기시험</t>
  </si>
  <si>
    <t>김승진</t>
  </si>
  <si>
    <t>대구</t>
  </si>
  <si>
    <t>공무원</t>
  </si>
  <si>
    <t>대구시</t>
  </si>
  <si>
    <t>회사원</t>
  </si>
  <si>
    <t>수원시</t>
  </si>
  <si>
    <t>최승엽</t>
  </si>
  <si>
    <t>광주</t>
  </si>
  <si>
    <t>군인</t>
  </si>
  <si>
    <t>광주시</t>
  </si>
  <si>
    <t>이유리</t>
  </si>
  <si>
    <t>의사</t>
  </si>
  <si>
    <t>부천시</t>
  </si>
  <si>
    <t>김동철</t>
  </si>
  <si>
    <t>교사</t>
  </si>
  <si>
    <t>부산시</t>
  </si>
  <si>
    <t>하진호</t>
  </si>
  <si>
    <t>유민희</t>
  </si>
  <si>
    <t>자영업</t>
  </si>
  <si>
    <t>안양시</t>
  </si>
  <si>
    <t>홍상욱</t>
  </si>
  <si>
    <t>제주</t>
  </si>
  <si>
    <t>학생</t>
  </si>
  <si>
    <t>제주시</t>
  </si>
  <si>
    <t>노정희</t>
  </si>
  <si>
    <t>김선수</t>
  </si>
  <si>
    <t>강원</t>
  </si>
  <si>
    <t>춘천시</t>
  </si>
  <si>
    <t>원유선</t>
  </si>
  <si>
    <t>심어준</t>
  </si>
  <si>
    <t>대전</t>
  </si>
  <si>
    <t>대전시</t>
  </si>
  <si>
    <t>신경민</t>
  </si>
  <si>
    <t>원주시</t>
  </si>
  <si>
    <t>박고은</t>
  </si>
  <si>
    <t>강민석</t>
  </si>
  <si>
    <t>[표3] 2023년 제품 생산 및 보유현황</t>
    <phoneticPr fontId="1" type="noConversion"/>
  </si>
  <si>
    <t>품명</t>
    <phoneticPr fontId="1" type="noConversion"/>
  </si>
  <si>
    <t>단감</t>
  </si>
  <si>
    <t>단감</t>
    <phoneticPr fontId="1" type="noConversion"/>
  </si>
  <si>
    <t>기장쌀</t>
    <phoneticPr fontId="1" type="noConversion"/>
  </si>
  <si>
    <t>들깨</t>
    <phoneticPr fontId="1" type="noConversion"/>
  </si>
  <si>
    <t>백합</t>
    <phoneticPr fontId="1" type="noConversion"/>
  </si>
  <si>
    <t>영지버섯</t>
    <phoneticPr fontId="1" type="noConversion"/>
  </si>
  <si>
    <t>포장재질</t>
    <phoneticPr fontId="1" type="noConversion"/>
  </si>
  <si>
    <t>P.E(Polyethlene)</t>
    <phoneticPr fontId="1" type="noConversion"/>
  </si>
  <si>
    <t>단량(kg)</t>
    <phoneticPr fontId="1" type="noConversion"/>
  </si>
  <si>
    <t>길이(mm)</t>
    <phoneticPr fontId="1" type="noConversion"/>
  </si>
  <si>
    <t>너비(mm)</t>
    <phoneticPr fontId="1" type="noConversion"/>
  </si>
  <si>
    <t>높이(mm)</t>
    <phoneticPr fontId="1" type="noConversion"/>
  </si>
  <si>
    <t>높이허용</t>
    <phoneticPr fontId="1" type="noConversion"/>
  </si>
  <si>
    <t>적재효율</t>
    <phoneticPr fontId="1" type="noConversion"/>
  </si>
  <si>
    <t>C.C</t>
  </si>
  <si>
    <t>C.C</t>
    <phoneticPr fontId="1" type="noConversion"/>
  </si>
  <si>
    <t>C.C(Corrugated Cardboard)</t>
    <phoneticPr fontId="1" type="noConversion"/>
  </si>
  <si>
    <t>할인 料金T</t>
    <phoneticPr fontId="1" type="noConversion"/>
  </si>
  <si>
    <t>과일명</t>
  </si>
  <si>
    <t>입고량</t>
  </si>
  <si>
    <t>판매량</t>
  </si>
  <si>
    <t>사과</t>
  </si>
  <si>
    <t>배</t>
  </si>
  <si>
    <t>수박</t>
  </si>
  <si>
    <t>딸기</t>
  </si>
  <si>
    <t>바나나</t>
  </si>
  <si>
    <t>파인애플</t>
  </si>
  <si>
    <t>키위</t>
  </si>
  <si>
    <t>포도</t>
  </si>
  <si>
    <t>&gt;=1000000</t>
    <phoneticPr fontId="1" type="noConversion"/>
  </si>
  <si>
    <t>강남지역 요약</t>
  </si>
  <si>
    <t>강동지역 요약</t>
  </si>
  <si>
    <t>강북지역 요약</t>
  </si>
  <si>
    <t>강서지역 요약</t>
  </si>
  <si>
    <t>총합계</t>
  </si>
  <si>
    <t>강남지역 평균</t>
  </si>
  <si>
    <t>강동지역 평균</t>
  </si>
  <si>
    <t>강북지역 평균</t>
  </si>
  <si>
    <t>강서지역 평균</t>
  </si>
  <si>
    <t>전체 평균</t>
  </si>
  <si>
    <t>행 레이블</t>
  </si>
  <si>
    <t>열 레이블</t>
  </si>
  <si>
    <t>평균 : 결재금액</t>
  </si>
  <si>
    <t>1-5</t>
  </si>
  <si>
    <t>11-15</t>
  </si>
  <si>
    <t>31-35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</si>
</sst>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mm&quot;월&quot;\ dd&quot;일&quot;"/>
    <numFmt numFmtId="179" formatCode="&quot;₩&quot;#,##0_);[Red]\(&quot;₩&quot;#,##0\)"/>
    <numFmt numFmtId="180" formatCode="0&quot;초&quot;"/>
    <numFmt numFmtId="187" formatCode="0.0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i/>
      <u/>
      <sz val="16"/>
      <color theme="1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79" fontId="0" fillId="0" borderId="1" xfId="0" applyNumberFormat="1" applyBorder="1">
      <alignment vertical="center"/>
    </xf>
    <xf numFmtId="10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87" fontId="0" fillId="0" borderId="1" xfId="0" applyNumberFormat="1" applyBorder="1" applyAlignment="1">
      <alignment horizontal="center" vertical="center"/>
    </xf>
    <xf numFmtId="187" fontId="0" fillId="0" borderId="0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41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경영과 성적분석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과제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차트작업!$D$4:$D$7</c:f>
              <c:numCache>
                <c:formatCode>General</c:formatCode>
                <c:ptCount val="4"/>
                <c:pt idx="0">
                  <c:v>60</c:v>
                </c:pt>
                <c:pt idx="1">
                  <c:v>50</c:v>
                </c:pt>
                <c:pt idx="2">
                  <c:v>60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8-4B2D-BEB0-071A5D4DE596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중간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차트작업!$E$4:$E$7</c:f>
              <c:numCache>
                <c:formatCode>General</c:formatCode>
                <c:ptCount val="4"/>
                <c:pt idx="0">
                  <c:v>60</c:v>
                </c:pt>
                <c:pt idx="1">
                  <c:v>70</c:v>
                </c:pt>
                <c:pt idx="2">
                  <c:v>100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68-4B2D-BEB0-071A5D4DE596}"/>
            </c:ext>
          </c:extLst>
        </c:ser>
        <c:ser>
          <c:idx val="2"/>
          <c:order val="2"/>
          <c:tx>
            <c:strRef>
              <c:f>차트작업!$F$3</c:f>
              <c:strCache>
                <c:ptCount val="1"/>
                <c:pt idx="0">
                  <c:v>기말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차트작업!$F$4:$F$7</c:f>
              <c:numCache>
                <c:formatCode>General</c:formatCode>
                <c:ptCount val="4"/>
                <c:pt idx="0">
                  <c:v>90</c:v>
                </c:pt>
                <c:pt idx="1">
                  <c:v>90</c:v>
                </c:pt>
                <c:pt idx="2">
                  <c:v>100</c:v>
                </c:pt>
                <c:pt idx="3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BA5-4711-A9DF-A571C0BC9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1456709664"/>
        <c:axId val="1739091952"/>
      </c:barChart>
      <c:catAx>
        <c:axId val="145670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39091952"/>
        <c:crosses val="autoZero"/>
        <c:auto val="1"/>
        <c:lblAlgn val="ctr"/>
        <c:lblOffset val="100"/>
        <c:noMultiLvlLbl val="0"/>
      </c:catAx>
      <c:valAx>
        <c:axId val="173909195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점수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6709664"/>
        <c:crosses val="autoZero"/>
        <c:crossBetween val="between"/>
        <c:majorUnit val="20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pct5">
      <a:fgClr>
        <a:schemeClr val="accent1"/>
      </a:fgClr>
      <a:bgClr>
        <a:schemeClr val="bg1"/>
      </a:bgClr>
    </a:patt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12</xdr:row>
          <xdr:rowOff>0</xdr:rowOff>
        </xdr:from>
        <xdr:to>
          <xdr:col>8</xdr:col>
          <xdr:colOff>0</xdr:colOff>
          <xdr:row>14</xdr:row>
          <xdr:rowOff>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8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4864" rIns="45720" bIns="5486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9</xdr:col>
      <xdr:colOff>0</xdr:colOff>
      <xdr:row>12</xdr:row>
      <xdr:rowOff>0</xdr:rowOff>
    </xdr:from>
    <xdr:to>
      <xdr:col>10</xdr:col>
      <xdr:colOff>0</xdr:colOff>
      <xdr:row>14</xdr:row>
      <xdr:rowOff>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6842C6FB-A299-435D-9561-1F9D49CE095F}"/>
            </a:ext>
          </a:extLst>
        </xdr:cNvPr>
        <xdr:cNvSpPr/>
      </xdr:nvSpPr>
      <xdr:spPr>
        <a:xfrm>
          <a:off x="6270171" y="2726871"/>
          <a:ext cx="696686" cy="44631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B34B1F2-21A6-C921-8B80-10A927A42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965.681790393515" createdVersion="7" refreshedVersion="7" minRefreshableVersion="3" recordCount="7" xr:uid="{66F48A83-788F-4CB0-83F7-288BC93AEC76}">
  <cacheSource type="worksheet">
    <worksheetSource ref="A3:F10" sheet="분석작업-2"/>
  </cacheSource>
  <cacheFields count="6">
    <cacheField name="고객명" numFmtId="0">
      <sharedItems count="7">
        <s v="이정용"/>
        <s v="안두지"/>
        <s v="김정철"/>
        <s v="오덕수"/>
        <s v="남덕우"/>
        <s v="이치형"/>
        <s v="유형만"/>
      </sharedItems>
    </cacheField>
    <cacheField name="이용일수" numFmtId="0">
      <sharedItems containsSemiMixedTypes="0" containsString="0" containsNumber="1" containsInteger="1" minValue="4" maxValue="35" count="6">
        <n v="15"/>
        <n v="11"/>
        <n v="32"/>
        <n v="4"/>
        <n v="35"/>
        <n v="14"/>
      </sharedItems>
      <fieldGroup base="1">
        <rangePr autoStart="0" autoEnd="0" startNum="1" endNum="35" groupInterval="5"/>
        <groupItems count="9">
          <s v="&lt;1"/>
          <s v="1-5"/>
          <s v="6-10"/>
          <s v="11-15"/>
          <s v="16-20"/>
          <s v="21-25"/>
          <s v="26-30"/>
          <s v="31-35"/>
          <s v="&gt;36"/>
        </groupItems>
      </fieldGroup>
    </cacheField>
    <cacheField name="누적점수" numFmtId="0">
      <sharedItems containsSemiMixedTypes="0" containsString="0" containsNumber="1" containsInteger="1" minValue="2" maxValue="36"/>
    </cacheField>
    <cacheField name="사용요금" numFmtId="41">
      <sharedItems containsSemiMixedTypes="0" containsString="0" containsNumber="1" containsInteger="1" minValue="140000" maxValue="1225000"/>
    </cacheField>
    <cacheField name="할인금액" numFmtId="41">
      <sharedItems containsSemiMixedTypes="0" containsString="0" containsNumber="1" containsInteger="1" minValue="7000" maxValue="122500"/>
    </cacheField>
    <cacheField name="결재금액" numFmtId="41">
      <sharedItems containsSemiMixedTypes="0" containsString="0" containsNumber="1" containsInteger="1" minValue="133000" maxValue="11025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n v="22"/>
    <n v="525000"/>
    <n v="26250"/>
    <n v="498750"/>
  </r>
  <r>
    <x v="1"/>
    <x v="1"/>
    <n v="11"/>
    <n v="385000"/>
    <n v="19250"/>
    <n v="365750"/>
  </r>
  <r>
    <x v="2"/>
    <x v="2"/>
    <n v="14"/>
    <n v="1120000"/>
    <n v="112000"/>
    <n v="1008000"/>
  </r>
  <r>
    <x v="3"/>
    <x v="3"/>
    <n v="2"/>
    <n v="140000"/>
    <n v="7000"/>
    <n v="133000"/>
  </r>
  <r>
    <x v="4"/>
    <x v="0"/>
    <n v="24"/>
    <n v="525000"/>
    <n v="26250"/>
    <n v="498750"/>
  </r>
  <r>
    <x v="5"/>
    <x v="4"/>
    <n v="36"/>
    <n v="1225000"/>
    <n v="122500"/>
    <n v="1102500"/>
  </r>
  <r>
    <x v="6"/>
    <x v="5"/>
    <n v="15"/>
    <n v="490000"/>
    <n v="24500"/>
    <n v="4655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32EFBF9-B827-46AF-90FA-58ADD85AD525}" name="피벗 테이블1" cacheId="4" applyNumberFormats="0" applyBorderFormats="0" applyFontFormats="0" applyPatternFormats="0" applyAlignmentFormats="0" applyWidthHeightFormats="1" dataCaption="값" updatedVersion="7" minRefreshableVersion="3" useAutoFormatting="1" itemPrintTitles="1" createdVersion="7" indent="0" outline="1" outlineData="1" multipleFieldFilters="0">
  <location ref="A18:E27" firstHeaderRow="1" firstDataRow="2" firstDataCol="1"/>
  <pivotFields count="6">
    <pivotField axis="axisRow" showAll="0">
      <items count="8">
        <item x="2"/>
        <item x="4"/>
        <item x="1"/>
        <item x="3"/>
        <item x="6"/>
        <item x="0"/>
        <item x="5"/>
        <item t="default"/>
      </items>
    </pivotField>
    <pivotField axis="axisCol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/>
    <pivotField numFmtId="41" showAll="0"/>
    <pivotField numFmtId="41" showAll="0"/>
    <pivotField dataField="1" numFmtId="41"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1"/>
  </colFields>
  <colItems count="4">
    <i>
      <x v="1"/>
    </i>
    <i>
      <x v="3"/>
    </i>
    <i>
      <x v="7"/>
    </i>
    <i t="grand">
      <x/>
    </i>
  </colItems>
  <dataFields count="1">
    <dataField name="평균 : 결재금액" fld="5" subtotal="average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H8"/>
  <sheetViews>
    <sheetView workbookViewId="0">
      <selection activeCell="E9" sqref="E9"/>
    </sheetView>
  </sheetViews>
  <sheetFormatPr defaultRowHeight="17.600000000000001" x14ac:dyDescent="0.55000000000000004"/>
  <cols>
    <col min="2" max="2" width="24.85546875" bestFit="1" customWidth="1"/>
    <col min="4" max="6" width="9.140625" bestFit="1" customWidth="1"/>
  </cols>
  <sheetData>
    <row r="1" spans="1:8" x14ac:dyDescent="0.55000000000000004">
      <c r="A1" t="s">
        <v>0</v>
      </c>
    </row>
    <row r="3" spans="1:8" x14ac:dyDescent="0.55000000000000004">
      <c r="A3" s="1" t="s">
        <v>248</v>
      </c>
      <c r="B3" s="1" t="s">
        <v>255</v>
      </c>
      <c r="C3" s="1" t="s">
        <v>257</v>
      </c>
      <c r="D3" s="1" t="s">
        <v>258</v>
      </c>
      <c r="E3" s="1" t="s">
        <v>259</v>
      </c>
      <c r="F3" s="1" t="s">
        <v>260</v>
      </c>
      <c r="G3" s="1" t="s">
        <v>261</v>
      </c>
      <c r="H3" s="1" t="s">
        <v>262</v>
      </c>
    </row>
    <row r="4" spans="1:8" x14ac:dyDescent="0.55000000000000004">
      <c r="A4" s="1" t="s">
        <v>250</v>
      </c>
      <c r="B4" t="s">
        <v>265</v>
      </c>
      <c r="C4">
        <v>5</v>
      </c>
      <c r="D4">
        <v>440</v>
      </c>
      <c r="E4">
        <v>330</v>
      </c>
      <c r="F4">
        <v>100</v>
      </c>
      <c r="G4">
        <v>20</v>
      </c>
      <c r="H4">
        <v>96</v>
      </c>
    </row>
    <row r="5" spans="1:8" x14ac:dyDescent="0.55000000000000004">
      <c r="A5" s="1" t="s">
        <v>251</v>
      </c>
      <c r="B5" t="s">
        <v>264</v>
      </c>
      <c r="C5">
        <v>10</v>
      </c>
      <c r="D5">
        <v>293</v>
      </c>
      <c r="E5">
        <v>220</v>
      </c>
      <c r="F5">
        <v>215</v>
      </c>
      <c r="G5">
        <v>10</v>
      </c>
      <c r="H5">
        <v>95.9</v>
      </c>
    </row>
    <row r="6" spans="1:8" x14ac:dyDescent="0.55000000000000004">
      <c r="A6" s="1" t="s">
        <v>252</v>
      </c>
      <c r="B6" t="s">
        <v>256</v>
      </c>
      <c r="C6">
        <v>1</v>
      </c>
      <c r="D6">
        <v>300</v>
      </c>
      <c r="E6">
        <v>200</v>
      </c>
      <c r="F6">
        <v>0.03</v>
      </c>
      <c r="G6">
        <v>10</v>
      </c>
      <c r="H6">
        <v>97</v>
      </c>
    </row>
    <row r="7" spans="1:8" x14ac:dyDescent="0.55000000000000004">
      <c r="A7" s="1" t="s">
        <v>253</v>
      </c>
      <c r="B7" t="s">
        <v>263</v>
      </c>
      <c r="C7">
        <v>300</v>
      </c>
      <c r="D7">
        <v>1100</v>
      </c>
      <c r="E7">
        <v>366</v>
      </c>
      <c r="F7">
        <v>300</v>
      </c>
      <c r="G7">
        <v>20</v>
      </c>
      <c r="H7">
        <v>99.8</v>
      </c>
    </row>
    <row r="8" spans="1:8" x14ac:dyDescent="0.55000000000000004">
      <c r="A8" s="1" t="s">
        <v>254</v>
      </c>
      <c r="B8" t="s">
        <v>263</v>
      </c>
      <c r="C8">
        <v>1</v>
      </c>
      <c r="D8">
        <v>440</v>
      </c>
      <c r="E8">
        <v>330</v>
      </c>
      <c r="F8">
        <v>80</v>
      </c>
      <c r="G8">
        <v>20</v>
      </c>
      <c r="H8">
        <v>96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9"/>
  <sheetViews>
    <sheetView workbookViewId="0">
      <selection activeCell="B39" sqref="B39"/>
    </sheetView>
  </sheetViews>
  <sheetFormatPr defaultRowHeight="17.600000000000001" x14ac:dyDescent="0.55000000000000004"/>
  <sheetData>
    <row r="1" spans="1:6" ht="21.45" x14ac:dyDescent="0.55000000000000004">
      <c r="A1" s="11" t="s">
        <v>181</v>
      </c>
      <c r="B1" s="11"/>
      <c r="C1" s="11"/>
      <c r="D1" s="11"/>
      <c r="E1" s="11"/>
      <c r="F1" s="11"/>
    </row>
    <row r="3" spans="1:6" x14ac:dyDescent="0.55000000000000004">
      <c r="A3" s="4" t="s">
        <v>155</v>
      </c>
      <c r="B3" s="4" t="s">
        <v>156</v>
      </c>
      <c r="C3" s="4" t="s">
        <v>157</v>
      </c>
      <c r="D3" s="4" t="s">
        <v>158</v>
      </c>
      <c r="E3" s="4" t="s">
        <v>159</v>
      </c>
      <c r="F3" s="4" t="s">
        <v>160</v>
      </c>
    </row>
    <row r="4" spans="1:6" x14ac:dyDescent="0.55000000000000004">
      <c r="A4" s="4">
        <v>233001</v>
      </c>
      <c r="B4" s="4" t="s">
        <v>48</v>
      </c>
      <c r="C4" s="4" t="s">
        <v>165</v>
      </c>
      <c r="D4" s="4">
        <v>60</v>
      </c>
      <c r="E4" s="4">
        <v>60</v>
      </c>
      <c r="F4" s="4">
        <v>90</v>
      </c>
    </row>
    <row r="5" spans="1:6" x14ac:dyDescent="0.55000000000000004">
      <c r="A5" s="4">
        <v>233003</v>
      </c>
      <c r="B5" s="4" t="s">
        <v>166</v>
      </c>
      <c r="C5" s="4" t="s">
        <v>165</v>
      </c>
      <c r="D5" s="4">
        <v>50</v>
      </c>
      <c r="E5" s="4">
        <v>70</v>
      </c>
      <c r="F5" s="4">
        <v>90</v>
      </c>
    </row>
    <row r="6" spans="1:6" x14ac:dyDescent="0.55000000000000004">
      <c r="A6" s="4">
        <v>233030</v>
      </c>
      <c r="B6" s="4" t="s">
        <v>170</v>
      </c>
      <c r="C6" s="4" t="s">
        <v>165</v>
      </c>
      <c r="D6" s="4">
        <v>60</v>
      </c>
      <c r="E6" s="4">
        <v>100</v>
      </c>
      <c r="F6" s="4">
        <v>100</v>
      </c>
    </row>
    <row r="7" spans="1:6" x14ac:dyDescent="0.55000000000000004">
      <c r="A7" s="4">
        <v>233014</v>
      </c>
      <c r="B7" s="4" t="s">
        <v>171</v>
      </c>
      <c r="C7" s="4" t="s">
        <v>165</v>
      </c>
      <c r="D7" s="4">
        <v>90</v>
      </c>
      <c r="E7" s="4">
        <v>90</v>
      </c>
      <c r="F7" s="4">
        <v>80</v>
      </c>
    </row>
    <row r="8" spans="1:6" x14ac:dyDescent="0.55000000000000004">
      <c r="A8" s="4">
        <v>232020</v>
      </c>
      <c r="B8" s="4" t="s">
        <v>167</v>
      </c>
      <c r="C8" s="4" t="s">
        <v>168</v>
      </c>
      <c r="D8" s="4">
        <v>90</v>
      </c>
      <c r="E8" s="4">
        <v>50</v>
      </c>
      <c r="F8" s="4">
        <v>100</v>
      </c>
    </row>
    <row r="9" spans="1:6" x14ac:dyDescent="0.55000000000000004">
      <c r="A9" s="4">
        <v>232030</v>
      </c>
      <c r="B9" s="4" t="s">
        <v>169</v>
      </c>
      <c r="C9" s="4" t="s">
        <v>168</v>
      </c>
      <c r="D9" s="4">
        <v>40</v>
      </c>
      <c r="E9" s="4">
        <v>80</v>
      </c>
      <c r="F9" s="4">
        <v>80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7"/>
  <sheetViews>
    <sheetView workbookViewId="0">
      <selection activeCell="A3" sqref="A3:G17"/>
    </sheetView>
  </sheetViews>
  <sheetFormatPr defaultRowHeight="17.600000000000001" x14ac:dyDescent="0.55000000000000004"/>
  <cols>
    <col min="3" max="3" width="9.140625" bestFit="1" customWidth="1"/>
    <col min="4" max="4" width="10.42578125" bestFit="1" customWidth="1"/>
    <col min="5" max="5" width="10.640625" bestFit="1" customWidth="1"/>
    <col min="6" max="6" width="10.140625" bestFit="1" customWidth="1"/>
    <col min="7" max="7" width="12.35546875" bestFit="1" customWidth="1"/>
  </cols>
  <sheetData>
    <row r="1" spans="1:7" ht="20.149999999999999" x14ac:dyDescent="0.55000000000000004">
      <c r="A1" s="19" t="s">
        <v>182</v>
      </c>
      <c r="B1" s="19"/>
      <c r="C1" s="19"/>
      <c r="D1" s="19"/>
      <c r="E1" s="19"/>
      <c r="F1" s="19"/>
      <c r="G1" s="19"/>
    </row>
    <row r="2" spans="1:7" x14ac:dyDescent="0.55000000000000004">
      <c r="G2" s="10" t="s">
        <v>183</v>
      </c>
    </row>
    <row r="3" spans="1:7" x14ac:dyDescent="0.55000000000000004">
      <c r="A3" s="20" t="s">
        <v>184</v>
      </c>
      <c r="B3" s="20" t="s">
        <v>185</v>
      </c>
      <c r="C3" s="20" t="s">
        <v>203</v>
      </c>
      <c r="D3" s="20" t="s">
        <v>186</v>
      </c>
      <c r="E3" s="20" t="s">
        <v>187</v>
      </c>
      <c r="F3" s="20" t="s">
        <v>266</v>
      </c>
      <c r="G3" s="20" t="s">
        <v>188</v>
      </c>
    </row>
    <row r="4" spans="1:7" x14ac:dyDescent="0.55000000000000004">
      <c r="A4" s="4" t="s">
        <v>189</v>
      </c>
      <c r="B4" s="21">
        <v>60</v>
      </c>
      <c r="C4" s="22">
        <v>906</v>
      </c>
      <c r="D4" s="22">
        <v>860</v>
      </c>
      <c r="E4" s="22">
        <v>585</v>
      </c>
      <c r="F4" s="22">
        <v>556</v>
      </c>
      <c r="G4" s="23">
        <v>0.38629999999999998</v>
      </c>
    </row>
    <row r="5" spans="1:7" x14ac:dyDescent="0.55000000000000004">
      <c r="A5" s="4" t="s">
        <v>190</v>
      </c>
      <c r="B5" s="21">
        <v>60</v>
      </c>
      <c r="C5" s="22">
        <v>823</v>
      </c>
      <c r="D5" s="22">
        <v>781</v>
      </c>
      <c r="E5" s="22">
        <v>512</v>
      </c>
      <c r="F5" s="22">
        <v>486</v>
      </c>
      <c r="G5" s="23">
        <v>0.40939999999999999</v>
      </c>
    </row>
    <row r="6" spans="1:7" x14ac:dyDescent="0.55000000000000004">
      <c r="A6" s="4" t="s">
        <v>191</v>
      </c>
      <c r="B6" s="21">
        <v>60</v>
      </c>
      <c r="C6" s="22">
        <v>1133</v>
      </c>
      <c r="D6" s="22">
        <v>1076</v>
      </c>
      <c r="E6" s="22">
        <v>684</v>
      </c>
      <c r="F6" s="22">
        <v>649</v>
      </c>
      <c r="G6" s="23">
        <v>0.42709999999999998</v>
      </c>
    </row>
    <row r="7" spans="1:7" x14ac:dyDescent="0.55000000000000004">
      <c r="A7" s="4" t="s">
        <v>192</v>
      </c>
      <c r="B7" s="21">
        <v>60</v>
      </c>
      <c r="C7" s="22">
        <v>565</v>
      </c>
      <c r="D7" s="22">
        <v>536</v>
      </c>
      <c r="E7" s="22">
        <v>356</v>
      </c>
      <c r="F7" s="22">
        <v>338</v>
      </c>
      <c r="G7" s="23">
        <v>0.4017</v>
      </c>
    </row>
    <row r="8" spans="1:7" x14ac:dyDescent="0.55000000000000004">
      <c r="A8" s="4" t="s">
        <v>193</v>
      </c>
      <c r="B8" s="21">
        <v>30</v>
      </c>
      <c r="C8" s="22">
        <v>1133</v>
      </c>
      <c r="D8" s="22">
        <v>1076</v>
      </c>
      <c r="E8" s="22">
        <v>684</v>
      </c>
      <c r="F8" s="22">
        <v>649</v>
      </c>
      <c r="G8" s="23">
        <v>0.42709999999999998</v>
      </c>
    </row>
    <row r="9" spans="1:7" x14ac:dyDescent="0.55000000000000004">
      <c r="A9" s="4" t="s">
        <v>194</v>
      </c>
      <c r="B9" s="21">
        <v>30</v>
      </c>
      <c r="C9" s="22">
        <v>1133</v>
      </c>
      <c r="D9" s="22">
        <v>1076</v>
      </c>
      <c r="E9" s="22">
        <v>684</v>
      </c>
      <c r="F9" s="22">
        <v>649</v>
      </c>
      <c r="G9" s="23">
        <v>0.42709999999999998</v>
      </c>
    </row>
    <row r="10" spans="1:7" x14ac:dyDescent="0.55000000000000004">
      <c r="A10" s="4" t="s">
        <v>195</v>
      </c>
      <c r="B10" s="21">
        <v>30</v>
      </c>
      <c r="C10" s="22">
        <v>823</v>
      </c>
      <c r="D10" s="22">
        <v>781</v>
      </c>
      <c r="E10" s="22">
        <v>512</v>
      </c>
      <c r="F10" s="22">
        <v>486</v>
      </c>
      <c r="G10" s="23">
        <v>0.40939999999999999</v>
      </c>
    </row>
    <row r="11" spans="1:7" x14ac:dyDescent="0.55000000000000004">
      <c r="A11" s="4" t="s">
        <v>196</v>
      </c>
      <c r="B11" s="21">
        <v>45</v>
      </c>
      <c r="C11" s="22">
        <v>906</v>
      </c>
      <c r="D11" s="22">
        <v>860</v>
      </c>
      <c r="E11" s="22">
        <v>585</v>
      </c>
      <c r="F11" s="22">
        <v>556</v>
      </c>
      <c r="G11" s="23">
        <v>0.38629999999999998</v>
      </c>
    </row>
    <row r="12" spans="1:7" x14ac:dyDescent="0.55000000000000004">
      <c r="A12" s="4" t="s">
        <v>197</v>
      </c>
      <c r="B12" s="21">
        <v>30</v>
      </c>
      <c r="C12" s="22">
        <v>1133</v>
      </c>
      <c r="D12" s="22">
        <v>1076</v>
      </c>
      <c r="E12" s="22">
        <v>684</v>
      </c>
      <c r="F12" s="22">
        <v>649</v>
      </c>
      <c r="G12" s="23">
        <v>0.42709999999999998</v>
      </c>
    </row>
    <row r="13" spans="1:7" x14ac:dyDescent="0.55000000000000004">
      <c r="A13" s="4" t="s">
        <v>198</v>
      </c>
      <c r="B13" s="21">
        <v>45</v>
      </c>
      <c r="C13" s="22">
        <v>696</v>
      </c>
      <c r="D13" s="22">
        <v>661</v>
      </c>
      <c r="E13" s="22">
        <v>431</v>
      </c>
      <c r="F13" s="22">
        <v>409</v>
      </c>
      <c r="G13" s="23">
        <v>0.4123</v>
      </c>
    </row>
    <row r="14" spans="1:7" x14ac:dyDescent="0.55000000000000004">
      <c r="A14" s="4" t="s">
        <v>199</v>
      </c>
      <c r="B14" s="21">
        <v>60</v>
      </c>
      <c r="C14" s="22">
        <v>1133</v>
      </c>
      <c r="D14" s="22">
        <v>1076</v>
      </c>
      <c r="E14" s="22">
        <v>684</v>
      </c>
      <c r="F14" s="22">
        <v>649</v>
      </c>
      <c r="G14" s="23">
        <v>0.42709999999999998</v>
      </c>
    </row>
    <row r="15" spans="1:7" x14ac:dyDescent="0.55000000000000004">
      <c r="A15" s="4" t="s">
        <v>200</v>
      </c>
      <c r="B15" s="21">
        <v>30</v>
      </c>
      <c r="C15" s="22">
        <v>906</v>
      </c>
      <c r="D15" s="22">
        <v>860</v>
      </c>
      <c r="E15" s="22">
        <v>585</v>
      </c>
      <c r="F15" s="22">
        <v>556</v>
      </c>
      <c r="G15" s="23">
        <v>0.38629999999999998</v>
      </c>
    </row>
    <row r="16" spans="1:7" x14ac:dyDescent="0.55000000000000004">
      <c r="A16" s="4" t="s">
        <v>201</v>
      </c>
      <c r="B16" s="21">
        <v>45</v>
      </c>
      <c r="C16" s="22">
        <v>1133</v>
      </c>
      <c r="D16" s="22">
        <v>1076</v>
      </c>
      <c r="E16" s="22">
        <v>684</v>
      </c>
      <c r="F16" s="22">
        <v>649</v>
      </c>
      <c r="G16" s="23">
        <v>0.42709999999999998</v>
      </c>
    </row>
    <row r="17" spans="1:7" x14ac:dyDescent="0.55000000000000004">
      <c r="A17" s="4" t="s">
        <v>202</v>
      </c>
      <c r="B17" s="21">
        <v>45</v>
      </c>
      <c r="C17" s="22">
        <v>906</v>
      </c>
      <c r="D17" s="22">
        <v>860</v>
      </c>
      <c r="E17" s="22">
        <v>585</v>
      </c>
      <c r="F17" s="22">
        <v>556</v>
      </c>
      <c r="G17" s="23">
        <v>0.38629999999999998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3"/>
  <sheetViews>
    <sheetView workbookViewId="0">
      <selection activeCell="B4" sqref="B4:B13"/>
    </sheetView>
  </sheetViews>
  <sheetFormatPr defaultRowHeight="17.600000000000001" x14ac:dyDescent="0.55000000000000004"/>
  <cols>
    <col min="1" max="1" width="3.5703125" customWidth="1"/>
  </cols>
  <sheetData>
    <row r="2" spans="2:5" x14ac:dyDescent="0.55000000000000004">
      <c r="B2" t="s">
        <v>204</v>
      </c>
    </row>
    <row r="4" spans="2:5" x14ac:dyDescent="0.55000000000000004">
      <c r="B4" t="s">
        <v>267</v>
      </c>
      <c r="C4" t="s">
        <v>268</v>
      </c>
      <c r="D4" t="s">
        <v>269</v>
      </c>
      <c r="E4" t="s">
        <v>139</v>
      </c>
    </row>
    <row r="5" spans="2:5" x14ac:dyDescent="0.55000000000000004">
      <c r="B5" t="s">
        <v>270</v>
      </c>
      <c r="C5">
        <v>500</v>
      </c>
      <c r="D5">
        <v>458</v>
      </c>
      <c r="E5">
        <v>42</v>
      </c>
    </row>
    <row r="6" spans="2:5" x14ac:dyDescent="0.55000000000000004">
      <c r="B6" t="s">
        <v>271</v>
      </c>
      <c r="C6">
        <v>300</v>
      </c>
      <c r="D6">
        <v>255</v>
      </c>
      <c r="E6">
        <v>45</v>
      </c>
    </row>
    <row r="7" spans="2:5" x14ac:dyDescent="0.55000000000000004">
      <c r="B7" t="s">
        <v>272</v>
      </c>
      <c r="C7">
        <v>250</v>
      </c>
      <c r="D7">
        <v>214</v>
      </c>
      <c r="E7">
        <v>36</v>
      </c>
    </row>
    <row r="8" spans="2:5" x14ac:dyDescent="0.55000000000000004">
      <c r="B8" t="s">
        <v>273</v>
      </c>
      <c r="C8">
        <v>680</v>
      </c>
      <c r="D8">
        <v>621</v>
      </c>
      <c r="E8">
        <v>59</v>
      </c>
    </row>
    <row r="9" spans="2:5" x14ac:dyDescent="0.55000000000000004">
      <c r="B9" t="s">
        <v>274</v>
      </c>
      <c r="C9">
        <v>1000</v>
      </c>
      <c r="D9">
        <v>875</v>
      </c>
      <c r="E9">
        <v>125</v>
      </c>
    </row>
    <row r="10" spans="2:5" x14ac:dyDescent="0.55000000000000004">
      <c r="B10" t="s">
        <v>275</v>
      </c>
      <c r="C10">
        <v>350</v>
      </c>
      <c r="D10">
        <v>249</v>
      </c>
      <c r="E10">
        <v>101</v>
      </c>
    </row>
    <row r="11" spans="2:5" x14ac:dyDescent="0.55000000000000004">
      <c r="B11" t="s">
        <v>276</v>
      </c>
      <c r="C11">
        <v>800</v>
      </c>
      <c r="D11">
        <v>756</v>
      </c>
      <c r="E11">
        <v>44</v>
      </c>
    </row>
    <row r="12" spans="2:5" x14ac:dyDescent="0.55000000000000004">
      <c r="B12" t="s">
        <v>277</v>
      </c>
      <c r="C12">
        <v>850</v>
      </c>
      <c r="D12">
        <v>675</v>
      </c>
      <c r="E12">
        <v>175</v>
      </c>
    </row>
    <row r="13" spans="2:5" x14ac:dyDescent="0.55000000000000004">
      <c r="B13" t="s">
        <v>249</v>
      </c>
      <c r="C13">
        <v>1000</v>
      </c>
      <c r="D13">
        <v>955</v>
      </c>
      <c r="E13">
        <v>45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C752C-25EC-4BC5-957E-50CD7EF2A4A6}">
  <sheetPr filterMode="1"/>
  <dimension ref="A1:G18"/>
  <sheetViews>
    <sheetView workbookViewId="0">
      <selection activeCell="A3" sqref="A3"/>
    </sheetView>
  </sheetViews>
  <sheetFormatPr defaultRowHeight="17.600000000000001" x14ac:dyDescent="0.55000000000000004"/>
  <cols>
    <col min="1" max="1" width="9.140625" bestFit="1" customWidth="1"/>
  </cols>
  <sheetData>
    <row r="1" spans="1:7" ht="21.45" x14ac:dyDescent="0.55000000000000004">
      <c r="A1" s="11" t="s">
        <v>205</v>
      </c>
      <c r="B1" s="11"/>
      <c r="C1" s="11"/>
      <c r="D1" s="11"/>
      <c r="E1" s="11"/>
      <c r="F1" s="11"/>
      <c r="G1" s="11"/>
    </row>
    <row r="3" spans="1:7" x14ac:dyDescent="0.55000000000000004">
      <c r="A3" s="4" t="s">
        <v>206</v>
      </c>
      <c r="B3" s="4" t="s">
        <v>156</v>
      </c>
      <c r="C3" s="4" t="s">
        <v>207</v>
      </c>
      <c r="D3" s="4" t="s">
        <v>208</v>
      </c>
      <c r="E3" s="4" t="s">
        <v>44</v>
      </c>
      <c r="F3" s="4" t="s">
        <v>209</v>
      </c>
      <c r="G3" s="4" t="s">
        <v>210</v>
      </c>
    </row>
    <row r="4" spans="1:7" x14ac:dyDescent="0.55000000000000004">
      <c r="A4" s="4">
        <v>35201211</v>
      </c>
      <c r="B4" s="4" t="s">
        <v>211</v>
      </c>
      <c r="C4" s="4" t="s">
        <v>212</v>
      </c>
      <c r="D4" s="4" t="s">
        <v>213</v>
      </c>
      <c r="E4" s="4" t="s">
        <v>214</v>
      </c>
      <c r="F4" s="4">
        <v>80</v>
      </c>
      <c r="G4" s="4">
        <v>70</v>
      </c>
    </row>
    <row r="5" spans="1:7" hidden="1" x14ac:dyDescent="0.55000000000000004">
      <c r="A5" s="4">
        <v>35201211</v>
      </c>
      <c r="B5" s="4" t="s">
        <v>54</v>
      </c>
      <c r="C5" s="4" t="s">
        <v>88</v>
      </c>
      <c r="D5" s="4" t="s">
        <v>215</v>
      </c>
      <c r="E5" s="4" t="s">
        <v>216</v>
      </c>
      <c r="F5" s="4">
        <v>50</v>
      </c>
      <c r="G5" s="4">
        <v>60</v>
      </c>
    </row>
    <row r="6" spans="1:7" hidden="1" x14ac:dyDescent="0.55000000000000004">
      <c r="A6" s="4">
        <v>35201211</v>
      </c>
      <c r="B6" s="4" t="s">
        <v>217</v>
      </c>
      <c r="C6" s="4" t="s">
        <v>218</v>
      </c>
      <c r="D6" s="4" t="s">
        <v>219</v>
      </c>
      <c r="E6" s="4" t="s">
        <v>220</v>
      </c>
      <c r="F6" s="4">
        <v>85</v>
      </c>
      <c r="G6" s="4">
        <v>60</v>
      </c>
    </row>
    <row r="7" spans="1:7" x14ac:dyDescent="0.55000000000000004">
      <c r="A7" s="4">
        <v>35201211</v>
      </c>
      <c r="B7" s="4" t="s">
        <v>221</v>
      </c>
      <c r="C7" s="4" t="s">
        <v>96</v>
      </c>
      <c r="D7" s="4" t="s">
        <v>222</v>
      </c>
      <c r="E7" s="4" t="s">
        <v>223</v>
      </c>
      <c r="F7" s="4">
        <v>80</v>
      </c>
      <c r="G7" s="4">
        <v>75</v>
      </c>
    </row>
    <row r="8" spans="1:7" hidden="1" x14ac:dyDescent="0.55000000000000004">
      <c r="A8" s="4">
        <v>35201211</v>
      </c>
      <c r="B8" s="4" t="s">
        <v>224</v>
      </c>
      <c r="C8" s="4" t="s">
        <v>92</v>
      </c>
      <c r="D8" s="4" t="s">
        <v>225</v>
      </c>
      <c r="E8" s="4" t="s">
        <v>226</v>
      </c>
      <c r="F8" s="4">
        <v>50</v>
      </c>
      <c r="G8" s="4">
        <v>60</v>
      </c>
    </row>
    <row r="9" spans="1:7" hidden="1" x14ac:dyDescent="0.55000000000000004">
      <c r="A9" s="4">
        <v>35201211</v>
      </c>
      <c r="B9" s="4" t="s">
        <v>227</v>
      </c>
      <c r="C9" s="4" t="s">
        <v>218</v>
      </c>
      <c r="D9" s="4" t="s">
        <v>215</v>
      </c>
      <c r="E9" s="4" t="s">
        <v>220</v>
      </c>
      <c r="F9" s="4">
        <v>45</v>
      </c>
      <c r="G9" s="4">
        <v>55</v>
      </c>
    </row>
    <row r="10" spans="1:7" x14ac:dyDescent="0.55000000000000004">
      <c r="A10" s="4">
        <v>35201211</v>
      </c>
      <c r="B10" s="4" t="s">
        <v>228</v>
      </c>
      <c r="C10" s="4" t="s">
        <v>88</v>
      </c>
      <c r="D10" s="4" t="s">
        <v>229</v>
      </c>
      <c r="E10" s="4" t="s">
        <v>230</v>
      </c>
      <c r="F10" s="4">
        <v>90</v>
      </c>
      <c r="G10" s="4">
        <v>85</v>
      </c>
    </row>
    <row r="11" spans="1:7" hidden="1" x14ac:dyDescent="0.55000000000000004">
      <c r="A11" s="4">
        <v>35201211</v>
      </c>
      <c r="B11" s="4" t="s">
        <v>231</v>
      </c>
      <c r="C11" s="4" t="s">
        <v>232</v>
      </c>
      <c r="D11" s="4" t="s">
        <v>233</v>
      </c>
      <c r="E11" s="4" t="s">
        <v>234</v>
      </c>
      <c r="F11" s="4">
        <v>45</v>
      </c>
      <c r="G11" s="4">
        <v>55</v>
      </c>
    </row>
    <row r="12" spans="1:7" hidden="1" x14ac:dyDescent="0.55000000000000004">
      <c r="A12" s="4">
        <v>35201211</v>
      </c>
      <c r="B12" s="4" t="s">
        <v>235</v>
      </c>
      <c r="C12" s="4" t="s">
        <v>212</v>
      </c>
      <c r="D12" s="4" t="s">
        <v>215</v>
      </c>
      <c r="E12" s="4" t="s">
        <v>214</v>
      </c>
      <c r="F12" s="4">
        <v>95</v>
      </c>
      <c r="G12" s="4">
        <v>65</v>
      </c>
    </row>
    <row r="13" spans="1:7" hidden="1" x14ac:dyDescent="0.55000000000000004">
      <c r="A13" s="4">
        <v>35201211</v>
      </c>
      <c r="B13" s="4" t="s">
        <v>236</v>
      </c>
      <c r="C13" s="4" t="s">
        <v>237</v>
      </c>
      <c r="D13" s="4" t="s">
        <v>219</v>
      </c>
      <c r="E13" s="4" t="s">
        <v>238</v>
      </c>
      <c r="F13" s="4">
        <v>70</v>
      </c>
      <c r="G13" s="4">
        <v>75</v>
      </c>
    </row>
    <row r="14" spans="1:7" hidden="1" x14ac:dyDescent="0.55000000000000004">
      <c r="A14" s="4">
        <v>35201211</v>
      </c>
      <c r="B14" s="4" t="s">
        <v>239</v>
      </c>
      <c r="C14" s="4" t="s">
        <v>92</v>
      </c>
      <c r="D14" s="4" t="s">
        <v>215</v>
      </c>
      <c r="E14" s="4" t="s">
        <v>226</v>
      </c>
      <c r="F14" s="4">
        <v>80</v>
      </c>
      <c r="G14" s="4">
        <v>55</v>
      </c>
    </row>
    <row r="15" spans="1:7" hidden="1" x14ac:dyDescent="0.55000000000000004">
      <c r="A15" s="4">
        <v>35201211</v>
      </c>
      <c r="B15" s="4" t="s">
        <v>240</v>
      </c>
      <c r="C15" s="4" t="s">
        <v>241</v>
      </c>
      <c r="D15" s="4" t="s">
        <v>233</v>
      </c>
      <c r="E15" s="4" t="s">
        <v>242</v>
      </c>
      <c r="F15" s="4">
        <v>50</v>
      </c>
      <c r="G15" s="4">
        <v>70</v>
      </c>
    </row>
    <row r="16" spans="1:7" hidden="1" x14ac:dyDescent="0.55000000000000004">
      <c r="A16" s="4">
        <v>35201211</v>
      </c>
      <c r="B16" s="4" t="s">
        <v>243</v>
      </c>
      <c r="C16" s="4" t="s">
        <v>237</v>
      </c>
      <c r="D16" s="4" t="s">
        <v>213</v>
      </c>
      <c r="E16" s="4" t="s">
        <v>244</v>
      </c>
      <c r="F16" s="4">
        <v>60</v>
      </c>
      <c r="G16" s="4">
        <v>60</v>
      </c>
    </row>
    <row r="17" spans="1:7" hidden="1" x14ac:dyDescent="0.55000000000000004">
      <c r="A17" s="4">
        <v>35201211</v>
      </c>
      <c r="B17" s="4" t="s">
        <v>245</v>
      </c>
      <c r="C17" s="4" t="s">
        <v>241</v>
      </c>
      <c r="D17" s="4" t="s">
        <v>229</v>
      </c>
      <c r="E17" s="4" t="s">
        <v>242</v>
      </c>
      <c r="F17" s="4">
        <v>75</v>
      </c>
      <c r="G17" s="4">
        <v>80</v>
      </c>
    </row>
    <row r="18" spans="1:7" x14ac:dyDescent="0.55000000000000004">
      <c r="A18" s="4">
        <v>35201211</v>
      </c>
      <c r="B18" s="4" t="s">
        <v>246</v>
      </c>
      <c r="C18" s="4" t="s">
        <v>232</v>
      </c>
      <c r="D18" s="4" t="s">
        <v>215</v>
      </c>
      <c r="E18" s="4" t="s">
        <v>234</v>
      </c>
      <c r="F18" s="4">
        <v>95</v>
      </c>
      <c r="G18" s="4">
        <v>90</v>
      </c>
    </row>
  </sheetData>
  <autoFilter ref="A3:G18" xr:uid="{2EAC752C-25EC-4BC5-957E-50CD7EF2A4A6}">
    <filterColumn colId="5">
      <customFilters>
        <customFilter operator="greaterThanOrEqual" val="80"/>
      </customFilters>
    </filterColumn>
    <filterColumn colId="6">
      <customFilters>
        <customFilter operator="greaterThanOrEqual" val="70"/>
      </customFilters>
    </filterColumn>
  </autoFilter>
  <mergeCells count="1">
    <mergeCell ref="A1:G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8"/>
  <sheetViews>
    <sheetView topLeftCell="A4" workbookViewId="0">
      <selection activeCell="J29" sqref="J29"/>
    </sheetView>
  </sheetViews>
  <sheetFormatPr defaultRowHeight="17.600000000000001" x14ac:dyDescent="0.55000000000000004"/>
  <cols>
    <col min="2" max="2" width="10.7109375" customWidth="1"/>
    <col min="3" max="3" width="10.5703125" bestFit="1" customWidth="1"/>
    <col min="4" max="4" width="15" bestFit="1" customWidth="1"/>
    <col min="5" max="5" width="13.0703125" bestFit="1" customWidth="1"/>
  </cols>
  <sheetData>
    <row r="1" spans="1:10" x14ac:dyDescent="0.55000000000000004">
      <c r="A1" s="2" t="s">
        <v>1</v>
      </c>
      <c r="B1" s="3" t="s">
        <v>2</v>
      </c>
      <c r="G1" s="2" t="s">
        <v>17</v>
      </c>
      <c r="H1" s="3" t="s">
        <v>18</v>
      </c>
    </row>
    <row r="2" spans="1:10" x14ac:dyDescent="0.55000000000000004">
      <c r="A2" s="4" t="s">
        <v>3</v>
      </c>
      <c r="B2" s="4" t="s">
        <v>4</v>
      </c>
      <c r="C2" s="4" t="s">
        <v>5</v>
      </c>
      <c r="D2" s="4" t="s">
        <v>6</v>
      </c>
      <c r="G2" s="4" t="s">
        <v>19</v>
      </c>
      <c r="H2" s="4" t="s">
        <v>20</v>
      </c>
      <c r="I2" s="4" t="s">
        <v>21</v>
      </c>
      <c r="J2" s="5" t="s">
        <v>22</v>
      </c>
    </row>
    <row r="3" spans="1:10" x14ac:dyDescent="0.55000000000000004">
      <c r="A3" s="4" t="s">
        <v>7</v>
      </c>
      <c r="B3" s="4" t="s">
        <v>8</v>
      </c>
      <c r="C3" s="4" t="s">
        <v>9</v>
      </c>
      <c r="D3" s="4">
        <v>850</v>
      </c>
      <c r="G3" s="4">
        <v>10238</v>
      </c>
      <c r="H3" s="4" t="s">
        <v>23</v>
      </c>
      <c r="I3" s="4" t="s">
        <v>24</v>
      </c>
      <c r="J3" s="4" t="str">
        <f>CHOOSE(LEFT(G3,1),"사회","과학","직업")</f>
        <v>사회</v>
      </c>
    </row>
    <row r="4" spans="1:10" x14ac:dyDescent="0.55000000000000004">
      <c r="A4" s="4" t="s">
        <v>7</v>
      </c>
      <c r="B4" s="4" t="s">
        <v>10</v>
      </c>
      <c r="C4" s="4" t="s">
        <v>11</v>
      </c>
      <c r="D4" s="4">
        <v>500</v>
      </c>
      <c r="G4" s="4">
        <v>20472</v>
      </c>
      <c r="H4" s="4" t="s">
        <v>25</v>
      </c>
      <c r="I4" s="4" t="s">
        <v>26</v>
      </c>
      <c r="J4" s="4" t="str">
        <f t="shared" ref="J4:J12" si="0">CHOOSE(LEFT(G4,1),"사회","과학","직업")</f>
        <v>과학</v>
      </c>
    </row>
    <row r="5" spans="1:10" x14ac:dyDescent="0.55000000000000004">
      <c r="A5" s="4" t="s">
        <v>12</v>
      </c>
      <c r="B5" s="4" t="s">
        <v>13</v>
      </c>
      <c r="C5" s="4" t="s">
        <v>14</v>
      </c>
      <c r="D5" s="4">
        <v>750</v>
      </c>
      <c r="G5" s="4">
        <v>10635</v>
      </c>
      <c r="H5" s="4" t="s">
        <v>27</v>
      </c>
      <c r="I5" s="4" t="s">
        <v>28</v>
      </c>
      <c r="J5" s="4" t="str">
        <f t="shared" si="0"/>
        <v>사회</v>
      </c>
    </row>
    <row r="6" spans="1:10" x14ac:dyDescent="0.55000000000000004">
      <c r="A6" s="4" t="s">
        <v>12</v>
      </c>
      <c r="B6" s="4" t="s">
        <v>8</v>
      </c>
      <c r="C6" s="4" t="s">
        <v>9</v>
      </c>
      <c r="D6" s="4">
        <v>450</v>
      </c>
      <c r="G6" s="4">
        <v>30987</v>
      </c>
      <c r="H6" s="4" t="s">
        <v>29</v>
      </c>
      <c r="I6" s="4" t="s">
        <v>30</v>
      </c>
      <c r="J6" s="4" t="str">
        <f t="shared" si="0"/>
        <v>직업</v>
      </c>
    </row>
    <row r="7" spans="1:10" x14ac:dyDescent="0.55000000000000004">
      <c r="A7" s="4" t="s">
        <v>15</v>
      </c>
      <c r="B7" s="4" t="s">
        <v>10</v>
      </c>
      <c r="C7" s="4" t="s">
        <v>11</v>
      </c>
      <c r="D7" s="4">
        <v>600</v>
      </c>
      <c r="G7" s="4">
        <v>20345</v>
      </c>
      <c r="H7" s="4" t="s">
        <v>31</v>
      </c>
      <c r="I7" s="4" t="s">
        <v>32</v>
      </c>
      <c r="J7" s="4" t="str">
        <f t="shared" si="0"/>
        <v>과학</v>
      </c>
    </row>
    <row r="8" spans="1:10" x14ac:dyDescent="0.55000000000000004">
      <c r="A8" s="4" t="s">
        <v>15</v>
      </c>
      <c r="B8" s="4" t="s">
        <v>8</v>
      </c>
      <c r="C8" s="4" t="s">
        <v>9</v>
      </c>
      <c r="D8" s="4">
        <v>600</v>
      </c>
      <c r="G8" s="4">
        <v>10572</v>
      </c>
      <c r="H8" s="4" t="s">
        <v>33</v>
      </c>
      <c r="I8" s="4" t="s">
        <v>34</v>
      </c>
      <c r="J8" s="4" t="str">
        <f t="shared" si="0"/>
        <v>사회</v>
      </c>
    </row>
    <row r="9" spans="1:10" x14ac:dyDescent="0.55000000000000004">
      <c r="G9" s="4">
        <v>30634</v>
      </c>
      <c r="H9" s="4" t="s">
        <v>35</v>
      </c>
      <c r="I9" s="4" t="s">
        <v>36</v>
      </c>
      <c r="J9" s="4" t="str">
        <f t="shared" si="0"/>
        <v>직업</v>
      </c>
    </row>
    <row r="10" spans="1:10" x14ac:dyDescent="0.55000000000000004">
      <c r="A10" s="4" t="s">
        <v>4</v>
      </c>
      <c r="B10" s="4" t="s">
        <v>13</v>
      </c>
      <c r="C10" s="4" t="s">
        <v>8</v>
      </c>
      <c r="D10" s="4" t="s">
        <v>10</v>
      </c>
      <c r="G10" s="4">
        <v>20981</v>
      </c>
      <c r="H10" s="4" t="s">
        <v>37</v>
      </c>
      <c r="I10" s="4" t="s">
        <v>38</v>
      </c>
      <c r="J10" s="4" t="str">
        <f t="shared" si="0"/>
        <v>과학</v>
      </c>
    </row>
    <row r="11" spans="1:10" x14ac:dyDescent="0.55000000000000004">
      <c r="A11" s="5" t="s">
        <v>16</v>
      </c>
      <c r="B11" s="4" t="str">
        <f>IF(COUNTIF($B$3:$B$8,B10)&gt;=2,"우수","일반")</f>
        <v>일반</v>
      </c>
      <c r="C11" s="4" t="str">
        <f t="shared" ref="C11:D11" si="1">IF(COUNTIF($B$3:$B$8,C10)&gt;=2,"우수","일반")</f>
        <v>우수</v>
      </c>
      <c r="D11" s="4" t="str">
        <f t="shared" si="1"/>
        <v>우수</v>
      </c>
      <c r="G11" s="4">
        <v>15820</v>
      </c>
      <c r="H11" s="4" t="s">
        <v>23</v>
      </c>
      <c r="I11" s="4" t="s">
        <v>39</v>
      </c>
      <c r="J11" s="4" t="str">
        <f t="shared" si="0"/>
        <v>사회</v>
      </c>
    </row>
    <row r="12" spans="1:10" x14ac:dyDescent="0.55000000000000004">
      <c r="G12" s="4">
        <v>36854</v>
      </c>
      <c r="H12" s="4" t="s">
        <v>27</v>
      </c>
      <c r="I12" s="4" t="s">
        <v>40</v>
      </c>
      <c r="J12" s="4" t="str">
        <f t="shared" si="0"/>
        <v>직업</v>
      </c>
    </row>
    <row r="13" spans="1:10" x14ac:dyDescent="0.55000000000000004">
      <c r="A13" s="2" t="s">
        <v>41</v>
      </c>
      <c r="B13" s="3" t="s">
        <v>42</v>
      </c>
    </row>
    <row r="14" spans="1:10" x14ac:dyDescent="0.55000000000000004">
      <c r="A14" s="4" t="s">
        <v>43</v>
      </c>
      <c r="B14" s="4" t="s">
        <v>44</v>
      </c>
      <c r="C14" s="4" t="s">
        <v>45</v>
      </c>
      <c r="D14" s="4" t="s">
        <v>46</v>
      </c>
      <c r="E14" s="4" t="s">
        <v>47</v>
      </c>
      <c r="G14" s="2" t="s">
        <v>61</v>
      </c>
      <c r="H14" s="3" t="s">
        <v>62</v>
      </c>
    </row>
    <row r="15" spans="1:10" x14ac:dyDescent="0.55000000000000004">
      <c r="A15" s="4" t="s">
        <v>48</v>
      </c>
      <c r="B15" s="4" t="s">
        <v>49</v>
      </c>
      <c r="C15" s="6">
        <v>700000</v>
      </c>
      <c r="D15" s="6">
        <v>700</v>
      </c>
      <c r="E15" s="6">
        <v>10</v>
      </c>
      <c r="G15" s="4" t="s">
        <v>21</v>
      </c>
      <c r="H15" s="4" t="s">
        <v>20</v>
      </c>
      <c r="I15" s="4" t="s">
        <v>63</v>
      </c>
      <c r="J15" s="4" t="s">
        <v>64</v>
      </c>
    </row>
    <row r="16" spans="1:10" x14ac:dyDescent="0.55000000000000004">
      <c r="A16" s="4" t="s">
        <v>50</v>
      </c>
      <c r="B16" s="4" t="s">
        <v>51</v>
      </c>
      <c r="C16" s="6">
        <v>1600000</v>
      </c>
      <c r="D16" s="6">
        <v>3200</v>
      </c>
      <c r="E16" s="6">
        <v>15</v>
      </c>
      <c r="G16" s="4" t="s">
        <v>65</v>
      </c>
      <c r="H16" s="4" t="s">
        <v>66</v>
      </c>
      <c r="I16" s="4">
        <v>3</v>
      </c>
      <c r="J16" s="4">
        <v>76</v>
      </c>
    </row>
    <row r="17" spans="1:10" x14ac:dyDescent="0.55000000000000004">
      <c r="A17" s="4" t="s">
        <v>52</v>
      </c>
      <c r="B17" s="4" t="s">
        <v>53</v>
      </c>
      <c r="C17" s="6">
        <v>600000</v>
      </c>
      <c r="D17" s="6">
        <v>600</v>
      </c>
      <c r="E17" s="6">
        <v>8</v>
      </c>
      <c r="G17" s="4" t="s">
        <v>67</v>
      </c>
      <c r="H17" s="4" t="s">
        <v>68</v>
      </c>
      <c r="I17" s="4">
        <v>2</v>
      </c>
      <c r="J17" s="4">
        <v>88</v>
      </c>
    </row>
    <row r="18" spans="1:10" x14ac:dyDescent="0.55000000000000004">
      <c r="A18" s="4" t="s">
        <v>54</v>
      </c>
      <c r="B18" s="4" t="s">
        <v>53</v>
      </c>
      <c r="C18" s="6">
        <v>2200000</v>
      </c>
      <c r="D18" s="6">
        <v>4400</v>
      </c>
      <c r="E18" s="6">
        <v>25</v>
      </c>
      <c r="G18" s="4" t="s">
        <v>69</v>
      </c>
      <c r="H18" s="4" t="s">
        <v>70</v>
      </c>
      <c r="I18" s="4">
        <v>3</v>
      </c>
      <c r="J18" s="4">
        <v>90</v>
      </c>
    </row>
    <row r="19" spans="1:10" x14ac:dyDescent="0.55000000000000004">
      <c r="A19" s="4" t="s">
        <v>55</v>
      </c>
      <c r="B19" s="4" t="s">
        <v>51</v>
      </c>
      <c r="C19" s="6">
        <v>500000</v>
      </c>
      <c r="D19" s="6">
        <v>500</v>
      </c>
      <c r="E19" s="6">
        <v>3</v>
      </c>
      <c r="G19" s="4" t="s">
        <v>71</v>
      </c>
      <c r="H19" s="4" t="s">
        <v>66</v>
      </c>
      <c r="I19" s="4">
        <v>2</v>
      </c>
      <c r="J19" s="4">
        <v>70</v>
      </c>
    </row>
    <row r="20" spans="1:10" x14ac:dyDescent="0.55000000000000004">
      <c r="A20" s="4" t="s">
        <v>56</v>
      </c>
      <c r="B20" s="4" t="s">
        <v>51</v>
      </c>
      <c r="C20" s="6">
        <v>2800000</v>
      </c>
      <c r="D20" s="6">
        <v>8400</v>
      </c>
      <c r="E20" s="6">
        <v>9</v>
      </c>
      <c r="G20" s="4" t="s">
        <v>72</v>
      </c>
      <c r="H20" s="4" t="s">
        <v>70</v>
      </c>
      <c r="I20" s="4">
        <v>2</v>
      </c>
      <c r="J20" s="4">
        <v>70</v>
      </c>
    </row>
    <row r="21" spans="1:10" x14ac:dyDescent="0.55000000000000004">
      <c r="A21" s="4" t="s">
        <v>57</v>
      </c>
      <c r="B21" s="4" t="s">
        <v>49</v>
      </c>
      <c r="C21" s="6">
        <v>300000</v>
      </c>
      <c r="D21" s="6">
        <v>0</v>
      </c>
      <c r="E21" s="6">
        <v>7</v>
      </c>
      <c r="G21" s="4" t="s">
        <v>73</v>
      </c>
      <c r="H21" s="4" t="s">
        <v>68</v>
      </c>
      <c r="I21" s="4">
        <v>2</v>
      </c>
      <c r="J21" s="4">
        <v>82</v>
      </c>
    </row>
    <row r="22" spans="1:10" x14ac:dyDescent="0.55000000000000004">
      <c r="A22" s="4" t="s">
        <v>58</v>
      </c>
      <c r="B22" s="4" t="s">
        <v>53</v>
      </c>
      <c r="C22" s="6">
        <v>3200000</v>
      </c>
      <c r="D22" s="6">
        <v>9600</v>
      </c>
      <c r="E22" s="6">
        <v>24</v>
      </c>
      <c r="G22" s="4" t="s">
        <v>74</v>
      </c>
      <c r="H22" s="4" t="s">
        <v>66</v>
      </c>
      <c r="I22" s="4">
        <v>3</v>
      </c>
      <c r="J22" s="4">
        <v>50</v>
      </c>
    </row>
    <row r="23" spans="1:10" x14ac:dyDescent="0.55000000000000004">
      <c r="G23" s="4" t="s">
        <v>75</v>
      </c>
      <c r="H23" s="4" t="s">
        <v>70</v>
      </c>
      <c r="I23" s="4">
        <v>3</v>
      </c>
      <c r="J23" s="4">
        <v>82</v>
      </c>
    </row>
    <row r="24" spans="1:10" x14ac:dyDescent="0.55000000000000004">
      <c r="A24" s="4" t="s">
        <v>44</v>
      </c>
      <c r="B24" s="4" t="s">
        <v>45</v>
      </c>
      <c r="D24" s="5" t="s">
        <v>59</v>
      </c>
      <c r="E24" s="5" t="s">
        <v>60</v>
      </c>
      <c r="G24" s="4" t="s">
        <v>76</v>
      </c>
      <c r="H24" s="4" t="s">
        <v>70</v>
      </c>
      <c r="I24" s="4">
        <v>2</v>
      </c>
      <c r="J24" s="4">
        <v>75</v>
      </c>
    </row>
    <row r="25" spans="1:10" x14ac:dyDescent="0.55000000000000004">
      <c r="A25" s="4" t="s">
        <v>51</v>
      </c>
      <c r="B25" s="4" t="s">
        <v>278</v>
      </c>
      <c r="D25" s="6">
        <f>DSUM(A14:E22,4,A24:B26)</f>
        <v>25600</v>
      </c>
      <c r="E25" s="6">
        <f>TRUNC(DAVERAGE(A14:E22,5,A24:B26),0)</f>
        <v>18</v>
      </c>
      <c r="G25" s="4" t="s">
        <v>77</v>
      </c>
      <c r="H25" s="4" t="s">
        <v>68</v>
      </c>
      <c r="I25" s="4">
        <v>3</v>
      </c>
      <c r="J25" s="4">
        <v>85</v>
      </c>
    </row>
    <row r="26" spans="1:10" x14ac:dyDescent="0.55000000000000004">
      <c r="A26" s="4" t="s">
        <v>53</v>
      </c>
      <c r="B26" s="4" t="s">
        <v>278</v>
      </c>
    </row>
    <row r="27" spans="1:10" x14ac:dyDescent="0.55000000000000004">
      <c r="G27" s="12" t="s">
        <v>78</v>
      </c>
      <c r="H27" s="12"/>
      <c r="I27" s="12"/>
      <c r="J27" s="4" t="str">
        <f>COUNTIFS(H16:H25,H18,I16:I25,I16)&amp;"명"</f>
        <v>2명</v>
      </c>
    </row>
    <row r="28" spans="1:10" x14ac:dyDescent="0.55000000000000004">
      <c r="A28" s="2" t="s">
        <v>80</v>
      </c>
      <c r="B28" s="3" t="s">
        <v>81</v>
      </c>
      <c r="G28" s="12" t="s">
        <v>79</v>
      </c>
      <c r="H28" s="12"/>
      <c r="I28" s="12"/>
      <c r="J28" s="4" t="str">
        <f>SUMIFS(J16:J25,H16:H25,H18,I16:I25,I17)&amp;"점"</f>
        <v>145점</v>
      </c>
    </row>
    <row r="29" spans="1:10" x14ac:dyDescent="0.55000000000000004">
      <c r="A29" s="4" t="s">
        <v>82</v>
      </c>
      <c r="B29" s="4" t="s">
        <v>83</v>
      </c>
      <c r="C29" s="4" t="s">
        <v>84</v>
      </c>
      <c r="D29" s="4" t="s">
        <v>85</v>
      </c>
      <c r="E29" s="5" t="s">
        <v>86</v>
      </c>
    </row>
    <row r="30" spans="1:10" x14ac:dyDescent="0.55000000000000004">
      <c r="A30" s="4" t="s">
        <v>87</v>
      </c>
      <c r="B30" s="4" t="s">
        <v>88</v>
      </c>
      <c r="C30" s="6">
        <v>15000</v>
      </c>
      <c r="D30" s="4">
        <v>100</v>
      </c>
      <c r="E30" s="7">
        <f>VLOOKUP(MID(A30,4,1),$G$36:$H$38,2,0)</f>
        <v>0.04</v>
      </c>
    </row>
    <row r="31" spans="1:10" x14ac:dyDescent="0.55000000000000004">
      <c r="A31" s="4" t="s">
        <v>89</v>
      </c>
      <c r="B31" s="4" t="s">
        <v>88</v>
      </c>
      <c r="C31" s="6">
        <v>350000</v>
      </c>
      <c r="D31" s="4">
        <v>30</v>
      </c>
      <c r="E31" s="7">
        <f t="shared" ref="E31:E38" si="2">VLOOKUP(MID(A31,4,1),$G$36:$H$38,2,0)</f>
        <v>0.03</v>
      </c>
    </row>
    <row r="32" spans="1:10" x14ac:dyDescent="0.55000000000000004">
      <c r="A32" s="4" t="s">
        <v>90</v>
      </c>
      <c r="B32" s="4" t="s">
        <v>88</v>
      </c>
      <c r="C32" s="6">
        <v>200000</v>
      </c>
      <c r="D32" s="4">
        <v>50</v>
      </c>
      <c r="E32" s="7">
        <f t="shared" si="2"/>
        <v>0.05</v>
      </c>
    </row>
    <row r="33" spans="1:8" x14ac:dyDescent="0.55000000000000004">
      <c r="A33" s="4" t="s">
        <v>91</v>
      </c>
      <c r="B33" s="4" t="s">
        <v>92</v>
      </c>
      <c r="C33" s="6">
        <v>20000</v>
      </c>
      <c r="D33" s="4">
        <v>110</v>
      </c>
      <c r="E33" s="7">
        <f t="shared" si="2"/>
        <v>0.04</v>
      </c>
    </row>
    <row r="34" spans="1:8" x14ac:dyDescent="0.55000000000000004">
      <c r="A34" s="4" t="s">
        <v>93</v>
      </c>
      <c r="B34" s="4" t="s">
        <v>92</v>
      </c>
      <c r="C34" s="6">
        <v>320000</v>
      </c>
      <c r="D34" s="4">
        <v>40</v>
      </c>
      <c r="E34" s="7">
        <f t="shared" si="2"/>
        <v>0.03</v>
      </c>
      <c r="G34" s="13" t="s">
        <v>99</v>
      </c>
      <c r="H34" s="13"/>
    </row>
    <row r="35" spans="1:8" x14ac:dyDescent="0.55000000000000004">
      <c r="A35" s="4" t="s">
        <v>94</v>
      </c>
      <c r="B35" s="4" t="s">
        <v>92</v>
      </c>
      <c r="C35" s="6">
        <v>250000</v>
      </c>
      <c r="D35" s="4">
        <v>40</v>
      </c>
      <c r="E35" s="7">
        <f t="shared" si="2"/>
        <v>0.05</v>
      </c>
      <c r="G35" s="4" t="s">
        <v>100</v>
      </c>
      <c r="H35" s="4" t="s">
        <v>86</v>
      </c>
    </row>
    <row r="36" spans="1:8" x14ac:dyDescent="0.55000000000000004">
      <c r="A36" s="4" t="s">
        <v>95</v>
      </c>
      <c r="B36" s="4" t="s">
        <v>96</v>
      </c>
      <c r="C36" s="6">
        <v>25000</v>
      </c>
      <c r="D36" s="4">
        <v>90</v>
      </c>
      <c r="E36" s="7">
        <f t="shared" si="2"/>
        <v>0.04</v>
      </c>
      <c r="G36" s="4" t="s">
        <v>101</v>
      </c>
      <c r="H36" s="7">
        <v>0.03</v>
      </c>
    </row>
    <row r="37" spans="1:8" x14ac:dyDescent="0.55000000000000004">
      <c r="A37" s="4" t="s">
        <v>97</v>
      </c>
      <c r="B37" s="4" t="s">
        <v>96</v>
      </c>
      <c r="C37" s="6">
        <v>300000</v>
      </c>
      <c r="D37" s="4">
        <v>35</v>
      </c>
      <c r="E37" s="7">
        <f t="shared" si="2"/>
        <v>0.03</v>
      </c>
      <c r="G37" s="4" t="s">
        <v>102</v>
      </c>
      <c r="H37" s="7">
        <v>0.04</v>
      </c>
    </row>
    <row r="38" spans="1:8" x14ac:dyDescent="0.55000000000000004">
      <c r="A38" s="4" t="s">
        <v>98</v>
      </c>
      <c r="B38" s="4" t="s">
        <v>96</v>
      </c>
      <c r="C38" s="6">
        <v>230000</v>
      </c>
      <c r="D38" s="4">
        <v>30</v>
      </c>
      <c r="E38" s="7">
        <f t="shared" si="2"/>
        <v>0.05</v>
      </c>
      <c r="G38" s="4" t="s">
        <v>103</v>
      </c>
      <c r="H38" s="7">
        <v>0.05</v>
      </c>
    </row>
  </sheetData>
  <mergeCells count="3">
    <mergeCell ref="G28:I28"/>
    <mergeCell ref="G27:I27"/>
    <mergeCell ref="G34:H34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30"/>
  <sheetViews>
    <sheetView workbookViewId="0">
      <selection activeCell="D29" activeCellId="4" sqref="D7:G7 D13:G13 D22:G22 D27:G27 D29:G29"/>
    </sheetView>
  </sheetViews>
  <sheetFormatPr defaultRowHeight="17.600000000000001" outlineLevelRow="3" x14ac:dyDescent="0.55000000000000004"/>
  <cols>
    <col min="1" max="1" width="9.85546875" bestFit="1" customWidth="1"/>
    <col min="4" max="4" width="13.0703125" bestFit="1" customWidth="1"/>
    <col min="5" max="5" width="15" bestFit="1" customWidth="1"/>
    <col min="6" max="6" width="13.0703125" bestFit="1" customWidth="1"/>
  </cols>
  <sheetData>
    <row r="1" spans="1:7" ht="21.45" x14ac:dyDescent="0.55000000000000004">
      <c r="A1" s="11" t="s">
        <v>104</v>
      </c>
      <c r="B1" s="11"/>
      <c r="C1" s="11"/>
      <c r="D1" s="11"/>
      <c r="E1" s="11"/>
      <c r="F1" s="11"/>
      <c r="G1" s="11"/>
    </row>
    <row r="3" spans="1:7" x14ac:dyDescent="0.55000000000000004">
      <c r="A3" s="4" t="s">
        <v>105</v>
      </c>
      <c r="B3" s="4" t="s">
        <v>106</v>
      </c>
      <c r="C3" s="4" t="s">
        <v>107</v>
      </c>
      <c r="D3" s="4" t="s">
        <v>108</v>
      </c>
      <c r="E3" s="4" t="s">
        <v>109</v>
      </c>
      <c r="F3" s="4" t="s">
        <v>110</v>
      </c>
      <c r="G3" s="4" t="s">
        <v>111</v>
      </c>
    </row>
    <row r="4" spans="1:7" outlineLevel="3" x14ac:dyDescent="0.55000000000000004">
      <c r="A4" s="8">
        <v>45295</v>
      </c>
      <c r="B4" s="4" t="s">
        <v>114</v>
      </c>
      <c r="C4" s="4" t="s">
        <v>115</v>
      </c>
      <c r="D4" s="4">
        <v>8</v>
      </c>
      <c r="E4" s="4">
        <v>1</v>
      </c>
      <c r="F4" s="4">
        <v>0</v>
      </c>
      <c r="G4" s="4">
        <v>9</v>
      </c>
    </row>
    <row r="5" spans="1:7" outlineLevel="3" x14ac:dyDescent="0.55000000000000004">
      <c r="A5" s="8">
        <v>45304</v>
      </c>
      <c r="B5" s="4" t="s">
        <v>116</v>
      </c>
      <c r="C5" s="4" t="s">
        <v>115</v>
      </c>
      <c r="D5" s="4">
        <v>7</v>
      </c>
      <c r="E5" s="4">
        <v>7</v>
      </c>
      <c r="F5" s="4">
        <v>5</v>
      </c>
      <c r="G5" s="4">
        <v>3</v>
      </c>
    </row>
    <row r="6" spans="1:7" outlineLevel="3" x14ac:dyDescent="0.55000000000000004">
      <c r="A6" s="8">
        <v>45308</v>
      </c>
      <c r="B6" s="4" t="s">
        <v>114</v>
      </c>
      <c r="C6" s="4" t="s">
        <v>115</v>
      </c>
      <c r="D6" s="4">
        <v>2</v>
      </c>
      <c r="E6" s="4">
        <v>4</v>
      </c>
      <c r="F6" s="4">
        <v>7</v>
      </c>
      <c r="G6" s="4">
        <v>6</v>
      </c>
    </row>
    <row r="7" spans="1:7" outlineLevel="2" x14ac:dyDescent="0.55000000000000004">
      <c r="A7" s="8"/>
      <c r="B7" s="4"/>
      <c r="C7" s="24" t="s">
        <v>284</v>
      </c>
      <c r="D7" s="28">
        <f>SUBTOTAL(1,D4:D6)</f>
        <v>5.666666666666667</v>
      </c>
      <c r="E7" s="28"/>
      <c r="F7" s="28">
        <f>SUBTOTAL(1,F4:F6)</f>
        <v>4</v>
      </c>
      <c r="G7" s="28"/>
    </row>
    <row r="8" spans="1:7" outlineLevel="1" x14ac:dyDescent="0.55000000000000004">
      <c r="A8" s="8"/>
      <c r="B8" s="4"/>
      <c r="C8" s="24" t="s">
        <v>279</v>
      </c>
      <c r="D8" s="4">
        <f>SUBTOTAL(9,D4:D6)</f>
        <v>17</v>
      </c>
      <c r="E8" s="4"/>
      <c r="F8" s="4">
        <f>SUBTOTAL(9,F4:F6)</f>
        <v>12</v>
      </c>
      <c r="G8" s="4"/>
    </row>
    <row r="9" spans="1:7" outlineLevel="3" x14ac:dyDescent="0.55000000000000004">
      <c r="A9" s="8">
        <v>45300</v>
      </c>
      <c r="B9" s="4" t="s">
        <v>114</v>
      </c>
      <c r="C9" s="4" t="s">
        <v>118</v>
      </c>
      <c r="D9" s="4">
        <v>6</v>
      </c>
      <c r="E9" s="4">
        <v>1</v>
      </c>
      <c r="F9" s="4">
        <v>7</v>
      </c>
      <c r="G9" s="4">
        <v>4</v>
      </c>
    </row>
    <row r="10" spans="1:7" outlineLevel="3" x14ac:dyDescent="0.55000000000000004">
      <c r="A10" s="8">
        <v>45301</v>
      </c>
      <c r="B10" s="4" t="s">
        <v>112</v>
      </c>
      <c r="C10" s="4" t="s">
        <v>118</v>
      </c>
      <c r="D10" s="4">
        <v>9</v>
      </c>
      <c r="E10" s="4">
        <v>8</v>
      </c>
      <c r="F10" s="4">
        <v>7</v>
      </c>
      <c r="G10" s="4">
        <v>3</v>
      </c>
    </row>
    <row r="11" spans="1:7" outlineLevel="3" x14ac:dyDescent="0.55000000000000004">
      <c r="A11" s="8">
        <v>45308</v>
      </c>
      <c r="B11" s="4" t="s">
        <v>116</v>
      </c>
      <c r="C11" s="4" t="s">
        <v>118</v>
      </c>
      <c r="D11" s="4">
        <v>2</v>
      </c>
      <c r="E11" s="4">
        <v>6</v>
      </c>
      <c r="F11" s="4">
        <v>3</v>
      </c>
      <c r="G11" s="4">
        <v>3</v>
      </c>
    </row>
    <row r="12" spans="1:7" outlineLevel="3" x14ac:dyDescent="0.55000000000000004">
      <c r="A12" s="8">
        <v>45310</v>
      </c>
      <c r="B12" s="4" t="s">
        <v>114</v>
      </c>
      <c r="C12" s="4" t="s">
        <v>118</v>
      </c>
      <c r="D12" s="4">
        <v>8</v>
      </c>
      <c r="E12" s="4">
        <v>3</v>
      </c>
      <c r="F12" s="4">
        <v>0</v>
      </c>
      <c r="G12" s="4">
        <v>9</v>
      </c>
    </row>
    <row r="13" spans="1:7" outlineLevel="2" x14ac:dyDescent="0.55000000000000004">
      <c r="A13" s="8"/>
      <c r="B13" s="4"/>
      <c r="C13" s="24" t="s">
        <v>285</v>
      </c>
      <c r="D13" s="28">
        <f>SUBTOTAL(1,D9:D12)</f>
        <v>6.25</v>
      </c>
      <c r="E13" s="28"/>
      <c r="F13" s="28">
        <f>SUBTOTAL(1,F9:F12)</f>
        <v>4.25</v>
      </c>
      <c r="G13" s="28"/>
    </row>
    <row r="14" spans="1:7" outlineLevel="1" x14ac:dyDescent="0.55000000000000004">
      <c r="A14" s="8"/>
      <c r="B14" s="4"/>
      <c r="C14" s="24" t="s">
        <v>280</v>
      </c>
      <c r="D14" s="4">
        <f>SUBTOTAL(9,D9:D12)</f>
        <v>25</v>
      </c>
      <c r="E14" s="4"/>
      <c r="F14" s="4">
        <f>SUBTOTAL(9,F9:F12)</f>
        <v>17</v>
      </c>
      <c r="G14" s="4"/>
    </row>
    <row r="15" spans="1:7" outlineLevel="3" x14ac:dyDescent="0.55000000000000004">
      <c r="A15" s="8">
        <v>45294</v>
      </c>
      <c r="B15" s="4" t="s">
        <v>112</v>
      </c>
      <c r="C15" s="4" t="s">
        <v>113</v>
      </c>
      <c r="D15" s="4">
        <v>2</v>
      </c>
      <c r="E15" s="4">
        <v>5</v>
      </c>
      <c r="F15" s="4">
        <v>7</v>
      </c>
      <c r="G15" s="4">
        <v>5</v>
      </c>
    </row>
    <row r="16" spans="1:7" outlineLevel="3" x14ac:dyDescent="0.55000000000000004">
      <c r="A16" s="8">
        <v>45296</v>
      </c>
      <c r="B16" s="4" t="s">
        <v>116</v>
      </c>
      <c r="C16" s="4" t="s">
        <v>113</v>
      </c>
      <c r="D16" s="4">
        <v>6</v>
      </c>
      <c r="E16" s="4">
        <v>7</v>
      </c>
      <c r="F16" s="4">
        <v>2</v>
      </c>
      <c r="G16" s="4">
        <v>9</v>
      </c>
    </row>
    <row r="17" spans="1:7" outlineLevel="3" x14ac:dyDescent="0.55000000000000004">
      <c r="A17" s="8">
        <v>45301</v>
      </c>
      <c r="B17" s="4" t="s">
        <v>116</v>
      </c>
      <c r="C17" s="4" t="s">
        <v>113</v>
      </c>
      <c r="D17" s="4">
        <v>6</v>
      </c>
      <c r="E17" s="4">
        <v>7</v>
      </c>
      <c r="F17" s="4">
        <v>8</v>
      </c>
      <c r="G17" s="4">
        <v>8</v>
      </c>
    </row>
    <row r="18" spans="1:7" outlineLevel="3" x14ac:dyDescent="0.55000000000000004">
      <c r="A18" s="8">
        <v>45303</v>
      </c>
      <c r="B18" s="4" t="s">
        <v>116</v>
      </c>
      <c r="C18" s="4" t="s">
        <v>113</v>
      </c>
      <c r="D18" s="4">
        <v>5</v>
      </c>
      <c r="E18" s="4">
        <v>7</v>
      </c>
      <c r="F18" s="4">
        <v>0</v>
      </c>
      <c r="G18" s="4">
        <v>10</v>
      </c>
    </row>
    <row r="19" spans="1:7" outlineLevel="3" x14ac:dyDescent="0.55000000000000004">
      <c r="A19" s="8">
        <v>45304</v>
      </c>
      <c r="B19" s="4" t="s">
        <v>114</v>
      </c>
      <c r="C19" s="4" t="s">
        <v>113</v>
      </c>
      <c r="D19" s="4">
        <v>0</v>
      </c>
      <c r="E19" s="4">
        <v>8</v>
      </c>
      <c r="F19" s="4">
        <v>10</v>
      </c>
      <c r="G19" s="4">
        <v>8</v>
      </c>
    </row>
    <row r="20" spans="1:7" outlineLevel="3" x14ac:dyDescent="0.55000000000000004">
      <c r="A20" s="8">
        <v>45310</v>
      </c>
      <c r="B20" s="4" t="s">
        <v>112</v>
      </c>
      <c r="C20" s="4" t="s">
        <v>113</v>
      </c>
      <c r="D20" s="4">
        <v>8</v>
      </c>
      <c r="E20" s="4">
        <v>8</v>
      </c>
      <c r="F20" s="4">
        <v>6</v>
      </c>
      <c r="G20" s="4">
        <v>3</v>
      </c>
    </row>
    <row r="21" spans="1:7" outlineLevel="3" x14ac:dyDescent="0.55000000000000004">
      <c r="A21" s="8">
        <v>45310</v>
      </c>
      <c r="B21" s="4" t="s">
        <v>116</v>
      </c>
      <c r="C21" s="4" t="s">
        <v>113</v>
      </c>
      <c r="D21" s="4">
        <v>3</v>
      </c>
      <c r="E21" s="4">
        <v>6</v>
      </c>
      <c r="F21" s="4">
        <v>8</v>
      </c>
      <c r="G21" s="4">
        <v>10</v>
      </c>
    </row>
    <row r="22" spans="1:7" outlineLevel="2" x14ac:dyDescent="0.55000000000000004">
      <c r="A22" s="8"/>
      <c r="B22" s="4"/>
      <c r="C22" s="24" t="s">
        <v>286</v>
      </c>
      <c r="D22" s="28">
        <f>SUBTOTAL(1,D15:D21)</f>
        <v>4.2857142857142856</v>
      </c>
      <c r="E22" s="28"/>
      <c r="F22" s="28">
        <f>SUBTOTAL(1,F15:F21)</f>
        <v>5.8571428571428568</v>
      </c>
      <c r="G22" s="28"/>
    </row>
    <row r="23" spans="1:7" outlineLevel="1" x14ac:dyDescent="0.55000000000000004">
      <c r="A23" s="8"/>
      <c r="B23" s="4"/>
      <c r="C23" s="24" t="s">
        <v>281</v>
      </c>
      <c r="D23" s="4">
        <f>SUBTOTAL(9,D15:D21)</f>
        <v>30</v>
      </c>
      <c r="E23" s="4"/>
      <c r="F23" s="4">
        <f>SUBTOTAL(9,F15:F21)</f>
        <v>41</v>
      </c>
      <c r="G23" s="4"/>
    </row>
    <row r="24" spans="1:7" outlineLevel="3" x14ac:dyDescent="0.55000000000000004">
      <c r="A24" s="8">
        <v>45299</v>
      </c>
      <c r="B24" s="4" t="s">
        <v>112</v>
      </c>
      <c r="C24" s="4" t="s">
        <v>117</v>
      </c>
      <c r="D24" s="4">
        <v>9</v>
      </c>
      <c r="E24" s="4">
        <v>7</v>
      </c>
      <c r="F24" s="4">
        <v>4</v>
      </c>
      <c r="G24" s="4">
        <v>2</v>
      </c>
    </row>
    <row r="25" spans="1:7" outlineLevel="3" x14ac:dyDescent="0.55000000000000004">
      <c r="A25" s="8">
        <v>45302</v>
      </c>
      <c r="B25" s="4" t="s">
        <v>114</v>
      </c>
      <c r="C25" s="4" t="s">
        <v>117</v>
      </c>
      <c r="D25" s="4">
        <v>6</v>
      </c>
      <c r="E25" s="4">
        <v>8</v>
      </c>
      <c r="F25" s="4">
        <v>8</v>
      </c>
      <c r="G25" s="4">
        <v>2</v>
      </c>
    </row>
    <row r="26" spans="1:7" outlineLevel="3" x14ac:dyDescent="0.55000000000000004">
      <c r="A26" s="8">
        <v>45308</v>
      </c>
      <c r="B26" s="4" t="s">
        <v>112</v>
      </c>
      <c r="C26" s="4" t="s">
        <v>117</v>
      </c>
      <c r="D26" s="4">
        <v>4</v>
      </c>
      <c r="E26" s="4">
        <v>10</v>
      </c>
      <c r="F26" s="4">
        <v>8</v>
      </c>
      <c r="G26" s="4">
        <v>6</v>
      </c>
    </row>
    <row r="27" spans="1:7" outlineLevel="2" x14ac:dyDescent="0.55000000000000004">
      <c r="A27" s="25"/>
      <c r="B27" s="26"/>
      <c r="C27" s="27" t="s">
        <v>287</v>
      </c>
      <c r="D27" s="29">
        <f>SUBTOTAL(1,D24:D26)</f>
        <v>6.333333333333333</v>
      </c>
      <c r="E27" s="29"/>
      <c r="F27" s="29">
        <f>SUBTOTAL(1,F24:F26)</f>
        <v>6.666666666666667</v>
      </c>
      <c r="G27" s="29"/>
    </row>
    <row r="28" spans="1:7" outlineLevel="1" x14ac:dyDescent="0.55000000000000004">
      <c r="A28" s="25"/>
      <c r="B28" s="26"/>
      <c r="C28" s="27" t="s">
        <v>282</v>
      </c>
      <c r="D28" s="26">
        <f>SUBTOTAL(9,D24:D26)</f>
        <v>19</v>
      </c>
      <c r="E28" s="26"/>
      <c r="F28" s="26">
        <f>SUBTOTAL(9,F24:F26)</f>
        <v>20</v>
      </c>
      <c r="G28" s="26"/>
    </row>
    <row r="29" spans="1:7" x14ac:dyDescent="0.55000000000000004">
      <c r="A29" s="25"/>
      <c r="B29" s="26"/>
      <c r="C29" s="27" t="s">
        <v>288</v>
      </c>
      <c r="D29" s="29">
        <f>SUBTOTAL(1,D4:D26)</f>
        <v>5.3529411764705879</v>
      </c>
      <c r="E29" s="29"/>
      <c r="F29" s="29">
        <f>SUBTOTAL(1,F4:F26)</f>
        <v>5.2941176470588234</v>
      </c>
      <c r="G29" s="29"/>
    </row>
    <row r="30" spans="1:7" x14ac:dyDescent="0.55000000000000004">
      <c r="A30" s="25"/>
      <c r="B30" s="26"/>
      <c r="C30" s="27" t="s">
        <v>283</v>
      </c>
      <c r="D30" s="26">
        <f>SUBTOTAL(9,D4:D26)</f>
        <v>91</v>
      </c>
      <c r="E30" s="26"/>
      <c r="F30" s="26">
        <f>SUBTOTAL(9,F4:F26)</f>
        <v>90</v>
      </c>
      <c r="G30" s="26"/>
    </row>
  </sheetData>
  <sortState xmlns:xlrd2="http://schemas.microsoft.com/office/spreadsheetml/2017/richdata2" ref="A4:G26">
    <sortCondition ref="C4:C26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abSelected="1" workbookViewId="0">
      <selection activeCell="C27" sqref="C27"/>
    </sheetView>
  </sheetViews>
  <sheetFormatPr defaultRowHeight="17.600000000000001" x14ac:dyDescent="0.55000000000000004"/>
  <cols>
    <col min="1" max="1" width="14.35546875" bestFit="1" customWidth="1"/>
    <col min="2" max="2" width="11.28515625" bestFit="1" customWidth="1"/>
    <col min="3" max="3" width="9.7109375" bestFit="1" customWidth="1"/>
    <col min="4" max="4" width="8.640625" bestFit="1" customWidth="1"/>
    <col min="5" max="5" width="8.140625" bestFit="1" customWidth="1"/>
    <col min="6" max="7" width="8.640625" bestFit="1" customWidth="1"/>
    <col min="8" max="8" width="8.140625" bestFit="1" customWidth="1"/>
  </cols>
  <sheetData>
    <row r="1" spans="1:6" ht="21.45" x14ac:dyDescent="0.55000000000000004">
      <c r="A1" s="11" t="s">
        <v>119</v>
      </c>
      <c r="B1" s="11"/>
      <c r="C1" s="11"/>
      <c r="D1" s="11"/>
      <c r="E1" s="11"/>
      <c r="F1" s="11"/>
    </row>
    <row r="3" spans="1:6" x14ac:dyDescent="0.55000000000000004">
      <c r="A3" s="4" t="s">
        <v>120</v>
      </c>
      <c r="B3" s="4" t="s">
        <v>121</v>
      </c>
      <c r="C3" s="4" t="s">
        <v>122</v>
      </c>
      <c r="D3" s="4" t="s">
        <v>123</v>
      </c>
      <c r="E3" s="4" t="s">
        <v>124</v>
      </c>
      <c r="F3" s="4" t="s">
        <v>125</v>
      </c>
    </row>
    <row r="4" spans="1:6" x14ac:dyDescent="0.55000000000000004">
      <c r="A4" s="4" t="s">
        <v>126</v>
      </c>
      <c r="B4" s="4">
        <v>15</v>
      </c>
      <c r="C4" s="4">
        <v>22</v>
      </c>
      <c r="D4" s="6">
        <v>525000</v>
      </c>
      <c r="E4" s="6">
        <v>26250</v>
      </c>
      <c r="F4" s="6">
        <f>D4-E4</f>
        <v>498750</v>
      </c>
    </row>
    <row r="5" spans="1:6" x14ac:dyDescent="0.55000000000000004">
      <c r="A5" s="4" t="s">
        <v>127</v>
      </c>
      <c r="B5" s="4">
        <v>11</v>
      </c>
      <c r="C5" s="4">
        <v>11</v>
      </c>
      <c r="D5" s="6">
        <v>385000</v>
      </c>
      <c r="E5" s="6">
        <v>19250</v>
      </c>
      <c r="F5" s="6">
        <f t="shared" ref="F5:F10" si="0">D5-E5</f>
        <v>365750</v>
      </c>
    </row>
    <row r="6" spans="1:6" x14ac:dyDescent="0.55000000000000004">
      <c r="A6" s="4" t="s">
        <v>128</v>
      </c>
      <c r="B6" s="4">
        <v>32</v>
      </c>
      <c r="C6" s="4">
        <v>14</v>
      </c>
      <c r="D6" s="6">
        <v>1120000</v>
      </c>
      <c r="E6" s="6">
        <v>112000</v>
      </c>
      <c r="F6" s="6">
        <f t="shared" si="0"/>
        <v>1008000</v>
      </c>
    </row>
    <row r="7" spans="1:6" x14ac:dyDescent="0.55000000000000004">
      <c r="A7" s="4" t="s">
        <v>129</v>
      </c>
      <c r="B7" s="4">
        <v>4</v>
      </c>
      <c r="C7" s="4">
        <v>2</v>
      </c>
      <c r="D7" s="6">
        <v>140000</v>
      </c>
      <c r="E7" s="6">
        <v>7000</v>
      </c>
      <c r="F7" s="6">
        <f t="shared" si="0"/>
        <v>133000</v>
      </c>
    </row>
    <row r="8" spans="1:6" x14ac:dyDescent="0.55000000000000004">
      <c r="A8" s="4" t="s">
        <v>130</v>
      </c>
      <c r="B8" s="4">
        <v>15</v>
      </c>
      <c r="C8" s="4">
        <v>24</v>
      </c>
      <c r="D8" s="6">
        <v>525000</v>
      </c>
      <c r="E8" s="6">
        <v>26250</v>
      </c>
      <c r="F8" s="6">
        <f t="shared" si="0"/>
        <v>498750</v>
      </c>
    </row>
    <row r="9" spans="1:6" x14ac:dyDescent="0.55000000000000004">
      <c r="A9" s="4" t="s">
        <v>131</v>
      </c>
      <c r="B9" s="4">
        <v>35</v>
      </c>
      <c r="C9" s="4">
        <v>36</v>
      </c>
      <c r="D9" s="6">
        <v>1225000</v>
      </c>
      <c r="E9" s="6">
        <v>122500</v>
      </c>
      <c r="F9" s="6">
        <f t="shared" si="0"/>
        <v>1102500</v>
      </c>
    </row>
    <row r="10" spans="1:6" x14ac:dyDescent="0.55000000000000004">
      <c r="A10" s="4" t="s">
        <v>132</v>
      </c>
      <c r="B10" s="4">
        <v>14</v>
      </c>
      <c r="C10" s="4">
        <v>15</v>
      </c>
      <c r="D10" s="6">
        <v>490000</v>
      </c>
      <c r="E10" s="6">
        <v>24500</v>
      </c>
      <c r="F10" s="6">
        <f t="shared" si="0"/>
        <v>465500</v>
      </c>
    </row>
    <row r="18" spans="1:5" x14ac:dyDescent="0.55000000000000004">
      <c r="A18" s="30" t="s">
        <v>291</v>
      </c>
      <c r="B18" s="30" t="s">
        <v>290</v>
      </c>
    </row>
    <row r="19" spans="1:5" x14ac:dyDescent="0.55000000000000004">
      <c r="A19" s="30" t="s">
        <v>289</v>
      </c>
      <c r="B19" t="s">
        <v>292</v>
      </c>
      <c r="C19" t="s">
        <v>293</v>
      </c>
      <c r="D19" t="s">
        <v>294</v>
      </c>
      <c r="E19" t="s">
        <v>283</v>
      </c>
    </row>
    <row r="20" spans="1:5" x14ac:dyDescent="0.55000000000000004">
      <c r="A20" s="31" t="s">
        <v>128</v>
      </c>
      <c r="B20" s="32"/>
      <c r="C20" s="32"/>
      <c r="D20" s="32">
        <v>1008000</v>
      </c>
      <c r="E20" s="32">
        <v>1008000</v>
      </c>
    </row>
    <row r="21" spans="1:5" x14ac:dyDescent="0.55000000000000004">
      <c r="A21" s="31" t="s">
        <v>130</v>
      </c>
      <c r="B21" s="32"/>
      <c r="C21" s="32">
        <v>498750</v>
      </c>
      <c r="D21" s="32"/>
      <c r="E21" s="32">
        <v>498750</v>
      </c>
    </row>
    <row r="22" spans="1:5" x14ac:dyDescent="0.55000000000000004">
      <c r="A22" s="31" t="s">
        <v>127</v>
      </c>
      <c r="B22" s="32"/>
      <c r="C22" s="32">
        <v>365750</v>
      </c>
      <c r="D22" s="32"/>
      <c r="E22" s="32">
        <v>365750</v>
      </c>
    </row>
    <row r="23" spans="1:5" x14ac:dyDescent="0.55000000000000004">
      <c r="A23" s="31" t="s">
        <v>129</v>
      </c>
      <c r="B23" s="32">
        <v>133000</v>
      </c>
      <c r="C23" s="32"/>
      <c r="D23" s="32"/>
      <c r="E23" s="32">
        <v>133000</v>
      </c>
    </row>
    <row r="24" spans="1:5" x14ac:dyDescent="0.55000000000000004">
      <c r="A24" s="31" t="s">
        <v>132</v>
      </c>
      <c r="B24" s="32"/>
      <c r="C24" s="32">
        <v>465500</v>
      </c>
      <c r="D24" s="32"/>
      <c r="E24" s="32">
        <v>465500</v>
      </c>
    </row>
    <row r="25" spans="1:5" x14ac:dyDescent="0.55000000000000004">
      <c r="A25" s="31" t="s">
        <v>126</v>
      </c>
      <c r="B25" s="32"/>
      <c r="C25" s="32">
        <v>498750</v>
      </c>
      <c r="D25" s="32"/>
      <c r="E25" s="32">
        <v>498750</v>
      </c>
    </row>
    <row r="26" spans="1:5" x14ac:dyDescent="0.55000000000000004">
      <c r="A26" s="31" t="s">
        <v>131</v>
      </c>
      <c r="B26" s="32"/>
      <c r="C26" s="32"/>
      <c r="D26" s="32">
        <v>1102500</v>
      </c>
      <c r="E26" s="32">
        <v>1102500</v>
      </c>
    </row>
    <row r="27" spans="1:5" x14ac:dyDescent="0.55000000000000004">
      <c r="A27" s="31" t="s">
        <v>283</v>
      </c>
      <c r="B27" s="32">
        <v>133000</v>
      </c>
      <c r="C27" s="32">
        <v>457187.5</v>
      </c>
      <c r="D27" s="32">
        <v>1055250</v>
      </c>
      <c r="E27" s="32">
        <v>581750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93523-6511-4825-A891-5C589817667A}">
  <dimension ref="A1:G30"/>
  <sheetViews>
    <sheetView workbookViewId="0">
      <selection activeCell="A26" sqref="A26:E30"/>
    </sheetView>
  </sheetViews>
  <sheetFormatPr defaultRowHeight="17.600000000000001" x14ac:dyDescent="0.55000000000000004"/>
  <cols>
    <col min="1" max="1" width="9.2109375" bestFit="1" customWidth="1"/>
    <col min="2" max="3" width="11.0703125" bestFit="1" customWidth="1"/>
  </cols>
  <sheetData>
    <row r="1" spans="1:7" ht="21.45" x14ac:dyDescent="0.55000000000000004">
      <c r="A1" s="11" t="s">
        <v>133</v>
      </c>
      <c r="B1" s="11"/>
      <c r="C1" s="11"/>
      <c r="D1" s="11"/>
      <c r="E1" s="11"/>
      <c r="F1" s="11"/>
      <c r="G1" s="11"/>
    </row>
    <row r="3" spans="1:7" x14ac:dyDescent="0.55000000000000004">
      <c r="A3" s="4" t="s">
        <v>134</v>
      </c>
      <c r="B3" s="4" t="s">
        <v>135</v>
      </c>
      <c r="C3" s="4" t="s">
        <v>136</v>
      </c>
      <c r="D3" s="4" t="s">
        <v>137</v>
      </c>
      <c r="E3" s="4" t="s">
        <v>138</v>
      </c>
      <c r="F3" s="4" t="s">
        <v>139</v>
      </c>
      <c r="G3" s="4" t="s">
        <v>140</v>
      </c>
    </row>
    <row r="4" spans="1:7" x14ac:dyDescent="0.55000000000000004">
      <c r="A4" s="4" t="s">
        <v>141</v>
      </c>
      <c r="B4" s="6">
        <v>200</v>
      </c>
      <c r="C4" s="6">
        <v>2000</v>
      </c>
      <c r="D4" s="6">
        <v>1500</v>
      </c>
      <c r="E4" s="6">
        <v>80</v>
      </c>
      <c r="F4" s="6">
        <v>100</v>
      </c>
      <c r="G4" s="6">
        <v>1600</v>
      </c>
    </row>
    <row r="5" spans="1:7" x14ac:dyDescent="0.55000000000000004">
      <c r="A5" s="4" t="s">
        <v>142</v>
      </c>
      <c r="B5" s="6">
        <v>100</v>
      </c>
      <c r="C5" s="6">
        <v>4000</v>
      </c>
      <c r="D5" s="6">
        <v>3500</v>
      </c>
      <c r="E5" s="6">
        <v>200</v>
      </c>
      <c r="F5" s="6">
        <v>150</v>
      </c>
      <c r="G5" s="6">
        <v>3650</v>
      </c>
    </row>
    <row r="6" spans="1:7" x14ac:dyDescent="0.55000000000000004">
      <c r="A6" s="4" t="s">
        <v>148</v>
      </c>
      <c r="B6" s="6">
        <v>120</v>
      </c>
      <c r="C6" s="6">
        <v>5000</v>
      </c>
      <c r="D6" s="6">
        <v>5000</v>
      </c>
      <c r="E6" s="6">
        <v>550</v>
      </c>
      <c r="F6" s="6">
        <v>200</v>
      </c>
      <c r="G6" s="6">
        <v>5200</v>
      </c>
    </row>
    <row r="7" spans="1:7" x14ac:dyDescent="0.55000000000000004">
      <c r="A7" s="4" t="s">
        <v>143</v>
      </c>
      <c r="B7" s="6">
        <v>200</v>
      </c>
      <c r="C7" s="6">
        <v>3500</v>
      </c>
      <c r="D7" s="6">
        <v>3000</v>
      </c>
      <c r="E7" s="6">
        <v>60</v>
      </c>
      <c r="F7" s="6">
        <v>50</v>
      </c>
      <c r="G7" s="6">
        <v>3050</v>
      </c>
    </row>
    <row r="8" spans="1:7" x14ac:dyDescent="0.55000000000000004">
      <c r="A8" s="4" t="s">
        <v>144</v>
      </c>
      <c r="B8" s="6">
        <v>180</v>
      </c>
      <c r="C8" s="6">
        <v>4000</v>
      </c>
      <c r="D8" s="6">
        <v>4500</v>
      </c>
      <c r="E8" s="6">
        <v>250</v>
      </c>
      <c r="F8" s="6">
        <v>80</v>
      </c>
      <c r="G8" s="6">
        <v>4580</v>
      </c>
    </row>
    <row r="9" spans="1:7" x14ac:dyDescent="0.55000000000000004">
      <c r="A9" s="4" t="s">
        <v>150</v>
      </c>
      <c r="B9" s="6">
        <v>30</v>
      </c>
      <c r="C9" s="6">
        <v>2000</v>
      </c>
      <c r="D9" s="6">
        <v>3000</v>
      </c>
      <c r="E9" s="6">
        <v>700</v>
      </c>
      <c r="F9" s="6">
        <v>70</v>
      </c>
      <c r="G9" s="6">
        <v>3070</v>
      </c>
    </row>
    <row r="10" spans="1:7" x14ac:dyDescent="0.55000000000000004">
      <c r="A10" s="4" t="s">
        <v>145</v>
      </c>
      <c r="B10" s="6">
        <v>80</v>
      </c>
      <c r="C10" s="6">
        <v>4500</v>
      </c>
      <c r="D10" s="6">
        <v>5000</v>
      </c>
      <c r="E10" s="6">
        <v>1200</v>
      </c>
      <c r="F10" s="6">
        <v>120</v>
      </c>
      <c r="G10" s="6">
        <v>5120</v>
      </c>
    </row>
    <row r="11" spans="1:7" x14ac:dyDescent="0.55000000000000004">
      <c r="A11" s="4" t="s">
        <v>146</v>
      </c>
      <c r="B11" s="6">
        <v>50</v>
      </c>
      <c r="C11" s="6">
        <v>5600</v>
      </c>
      <c r="D11" s="6">
        <v>6000</v>
      </c>
      <c r="E11" s="6">
        <v>1300</v>
      </c>
      <c r="F11" s="6">
        <v>250</v>
      </c>
      <c r="G11" s="6">
        <v>6250</v>
      </c>
    </row>
    <row r="13" spans="1:7" ht="21.45" x14ac:dyDescent="0.55000000000000004">
      <c r="A13" s="11" t="s">
        <v>151</v>
      </c>
      <c r="B13" s="11"/>
      <c r="C13" s="11"/>
      <c r="D13" s="11"/>
      <c r="E13" s="11"/>
      <c r="F13" s="11"/>
      <c r="G13" s="11"/>
    </row>
    <row r="15" spans="1:7" x14ac:dyDescent="0.55000000000000004">
      <c r="A15" s="4" t="s">
        <v>134</v>
      </c>
      <c r="B15" s="4" t="s">
        <v>135</v>
      </c>
      <c r="C15" s="4" t="s">
        <v>136</v>
      </c>
      <c r="D15" s="4" t="s">
        <v>137</v>
      </c>
      <c r="E15" s="4" t="s">
        <v>138</v>
      </c>
      <c r="F15" s="4" t="s">
        <v>139</v>
      </c>
      <c r="G15" s="4" t="s">
        <v>140</v>
      </c>
    </row>
    <row r="16" spans="1:7" x14ac:dyDescent="0.55000000000000004">
      <c r="A16" s="4" t="s">
        <v>146</v>
      </c>
      <c r="B16" s="6">
        <v>50</v>
      </c>
      <c r="C16" s="6">
        <v>2500</v>
      </c>
      <c r="D16" s="6">
        <v>2000</v>
      </c>
      <c r="E16" s="6">
        <v>50</v>
      </c>
      <c r="F16" s="6">
        <v>80</v>
      </c>
      <c r="G16" s="6">
        <v>2080</v>
      </c>
    </row>
    <row r="17" spans="1:7" x14ac:dyDescent="0.55000000000000004">
      <c r="A17" s="4" t="s">
        <v>143</v>
      </c>
      <c r="B17" s="6">
        <v>200</v>
      </c>
      <c r="C17" s="6">
        <v>3800</v>
      </c>
      <c r="D17" s="6">
        <v>3800</v>
      </c>
      <c r="E17" s="6">
        <v>180</v>
      </c>
      <c r="F17" s="6">
        <v>120</v>
      </c>
      <c r="G17" s="6">
        <v>3920</v>
      </c>
    </row>
    <row r="18" spans="1:7" x14ac:dyDescent="0.55000000000000004">
      <c r="A18" s="4" t="s">
        <v>147</v>
      </c>
      <c r="B18" s="6">
        <v>120</v>
      </c>
      <c r="C18" s="6">
        <v>3000</v>
      </c>
      <c r="D18" s="6">
        <v>3000</v>
      </c>
      <c r="E18" s="6">
        <v>500</v>
      </c>
      <c r="F18" s="6">
        <v>220</v>
      </c>
      <c r="G18" s="6">
        <v>3220</v>
      </c>
    </row>
    <row r="19" spans="1:7" x14ac:dyDescent="0.55000000000000004">
      <c r="A19" s="4" t="s">
        <v>142</v>
      </c>
      <c r="B19" s="6">
        <v>100</v>
      </c>
      <c r="C19" s="6">
        <v>6000</v>
      </c>
      <c r="D19" s="6">
        <v>5000</v>
      </c>
      <c r="E19" s="6">
        <v>80</v>
      </c>
      <c r="F19" s="6">
        <v>60</v>
      </c>
      <c r="G19" s="6">
        <v>5060</v>
      </c>
    </row>
    <row r="20" spans="1:7" x14ac:dyDescent="0.55000000000000004">
      <c r="A20" s="4" t="s">
        <v>141</v>
      </c>
      <c r="B20" s="6">
        <v>200</v>
      </c>
      <c r="C20" s="6">
        <v>4500</v>
      </c>
      <c r="D20" s="6">
        <v>4500</v>
      </c>
      <c r="E20" s="6">
        <v>300</v>
      </c>
      <c r="F20" s="6">
        <v>90</v>
      </c>
      <c r="G20" s="6">
        <v>4590</v>
      </c>
    </row>
    <row r="21" spans="1:7" x14ac:dyDescent="0.55000000000000004">
      <c r="A21" s="4" t="s">
        <v>149</v>
      </c>
      <c r="B21" s="6">
        <v>30</v>
      </c>
      <c r="C21" s="6">
        <v>3200</v>
      </c>
      <c r="D21" s="6">
        <v>3000</v>
      </c>
      <c r="E21" s="6">
        <v>500</v>
      </c>
      <c r="F21" s="6">
        <v>80</v>
      </c>
      <c r="G21" s="6">
        <v>3080</v>
      </c>
    </row>
    <row r="22" spans="1:7" x14ac:dyDescent="0.55000000000000004">
      <c r="A22" s="4" t="s">
        <v>145</v>
      </c>
      <c r="B22" s="6">
        <v>80</v>
      </c>
      <c r="C22" s="6">
        <v>4000</v>
      </c>
      <c r="D22" s="6">
        <v>4800</v>
      </c>
      <c r="E22" s="6">
        <v>1000</v>
      </c>
      <c r="F22" s="6">
        <v>130</v>
      </c>
      <c r="G22" s="6">
        <v>4930</v>
      </c>
    </row>
    <row r="23" spans="1:7" x14ac:dyDescent="0.55000000000000004">
      <c r="A23" s="4" t="s">
        <v>144</v>
      </c>
      <c r="B23" s="6">
        <v>180</v>
      </c>
      <c r="C23" s="6">
        <v>5900</v>
      </c>
      <c r="D23" s="6">
        <v>5500</v>
      </c>
      <c r="E23" s="6">
        <v>1100</v>
      </c>
      <c r="F23" s="6">
        <v>260</v>
      </c>
      <c r="G23" s="6">
        <v>5760</v>
      </c>
    </row>
    <row r="25" spans="1:7" ht="21.45" x14ac:dyDescent="0.55000000000000004">
      <c r="A25" s="11" t="s">
        <v>247</v>
      </c>
      <c r="B25" s="11"/>
      <c r="C25" s="11"/>
      <c r="D25" s="11"/>
      <c r="E25" s="11"/>
    </row>
    <row r="26" spans="1:7" x14ac:dyDescent="0.55000000000000004">
      <c r="A26" s="4" t="s">
        <v>134</v>
      </c>
      <c r="B26" s="4" t="s">
        <v>136</v>
      </c>
      <c r="C26" s="4" t="s">
        <v>138</v>
      </c>
      <c r="D26" s="4" t="s">
        <v>139</v>
      </c>
      <c r="E26" s="4" t="s">
        <v>140</v>
      </c>
    </row>
    <row r="27" spans="1:7" x14ac:dyDescent="0.55000000000000004">
      <c r="A27" s="4" t="s">
        <v>148</v>
      </c>
      <c r="B27" s="33">
        <v>8000</v>
      </c>
      <c r="C27" s="33">
        <v>1050</v>
      </c>
      <c r="D27" s="33">
        <v>420</v>
      </c>
      <c r="E27" s="33">
        <v>8420</v>
      </c>
    </row>
    <row r="28" spans="1:7" x14ac:dyDescent="0.55000000000000004">
      <c r="A28" s="4" t="s">
        <v>152</v>
      </c>
      <c r="B28" s="33">
        <v>10000</v>
      </c>
      <c r="C28" s="33">
        <v>280</v>
      </c>
      <c r="D28" s="33">
        <v>210</v>
      </c>
      <c r="E28" s="33">
        <v>8710</v>
      </c>
    </row>
    <row r="29" spans="1:7" x14ac:dyDescent="0.55000000000000004">
      <c r="A29" s="4" t="s">
        <v>153</v>
      </c>
      <c r="B29" s="33">
        <v>6500</v>
      </c>
      <c r="C29" s="33">
        <v>380</v>
      </c>
      <c r="D29" s="33">
        <v>190</v>
      </c>
      <c r="E29" s="33">
        <v>6190</v>
      </c>
    </row>
    <row r="30" spans="1:7" x14ac:dyDescent="0.55000000000000004">
      <c r="A30" s="4" t="s">
        <v>150</v>
      </c>
      <c r="B30" s="33">
        <v>5200</v>
      </c>
      <c r="C30" s="33">
        <v>1200</v>
      </c>
      <c r="D30" s="33">
        <v>150</v>
      </c>
      <c r="E30" s="33">
        <v>6150</v>
      </c>
    </row>
  </sheetData>
  <dataConsolidate leftLabels="1" topLabels="1">
    <dataRefs count="2">
      <dataRef ref="A3:G11" sheet="분석작업-3"/>
      <dataRef ref="A15:G23" sheet="분석작업-3"/>
    </dataRefs>
  </dataConsolidate>
  <mergeCells count="3">
    <mergeCell ref="A1:G1"/>
    <mergeCell ref="A13:G13"/>
    <mergeCell ref="A25:E25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J14"/>
  <sheetViews>
    <sheetView workbookViewId="0">
      <selection activeCell="A3" sqref="A3:J3"/>
    </sheetView>
  </sheetViews>
  <sheetFormatPr defaultRowHeight="17.600000000000001" x14ac:dyDescent="0.55000000000000004"/>
  <sheetData>
    <row r="1" spans="1:10" ht="21.45" x14ac:dyDescent="0.55000000000000004">
      <c r="A1" s="11" t="s">
        <v>154</v>
      </c>
      <c r="B1" s="11"/>
      <c r="C1" s="11"/>
      <c r="D1" s="11"/>
      <c r="E1" s="11"/>
      <c r="F1" s="11"/>
      <c r="G1" s="11"/>
      <c r="H1" s="11"/>
      <c r="I1" s="11"/>
      <c r="J1" s="11"/>
    </row>
    <row r="3" spans="1:10" x14ac:dyDescent="0.55000000000000004">
      <c r="A3" s="34" t="s">
        <v>155</v>
      </c>
      <c r="B3" s="34" t="s">
        <v>156</v>
      </c>
      <c r="C3" s="34" t="s">
        <v>157</v>
      </c>
      <c r="D3" s="34" t="s">
        <v>158</v>
      </c>
      <c r="E3" s="34" t="s">
        <v>159</v>
      </c>
      <c r="F3" s="34" t="s">
        <v>160</v>
      </c>
      <c r="G3" s="34" t="s">
        <v>161</v>
      </c>
      <c r="H3" s="34" t="s">
        <v>162</v>
      </c>
      <c r="I3" s="34" t="s">
        <v>163</v>
      </c>
      <c r="J3" s="34" t="s">
        <v>164</v>
      </c>
    </row>
    <row r="4" spans="1:10" x14ac:dyDescent="0.55000000000000004">
      <c r="A4" s="4">
        <v>233001</v>
      </c>
      <c r="B4" s="4" t="s">
        <v>48</v>
      </c>
      <c r="C4" s="4" t="s">
        <v>165</v>
      </c>
      <c r="D4" s="4">
        <v>60</v>
      </c>
      <c r="E4" s="4">
        <v>60</v>
      </c>
      <c r="F4" s="4">
        <v>90</v>
      </c>
      <c r="G4" s="4">
        <f>SUM(D4:F4)</f>
        <v>210</v>
      </c>
      <c r="H4" s="4">
        <f>D4*25%+E4*35%+F4*45%</f>
        <v>76.5</v>
      </c>
      <c r="I4" s="4">
        <f>_xlfn.RANK.EQ(H4,$H$4:$H$9)</f>
        <v>5</v>
      </c>
      <c r="J4" s="4" t="str">
        <f>HLOOKUP(H4,$B$13:$F$14,2)</f>
        <v>C</v>
      </c>
    </row>
    <row r="5" spans="1:10" x14ac:dyDescent="0.55000000000000004">
      <c r="A5" s="4">
        <v>233003</v>
      </c>
      <c r="B5" s="4" t="s">
        <v>166</v>
      </c>
      <c r="C5" s="4" t="s">
        <v>165</v>
      </c>
      <c r="D5" s="4">
        <v>50</v>
      </c>
      <c r="E5" s="4">
        <v>70</v>
      </c>
      <c r="F5" s="4">
        <v>90</v>
      </c>
      <c r="G5" s="4">
        <f t="shared" ref="G5:G9" si="0">SUM(D5:F5)</f>
        <v>210</v>
      </c>
      <c r="H5" s="4">
        <f t="shared" ref="H5:H9" si="1">D5*25%+E5*35%+F5*45%</f>
        <v>77.5</v>
      </c>
      <c r="I5" s="4">
        <f t="shared" ref="I5:I9" si="2">_xlfn.RANK.EQ(H5,$H$4:$H$9)</f>
        <v>4</v>
      </c>
      <c r="J5" s="4" t="str">
        <f t="shared" ref="J5:J9" si="3">HLOOKUP(H5,$B$13:$F$14,2)</f>
        <v>C</v>
      </c>
    </row>
    <row r="6" spans="1:10" x14ac:dyDescent="0.55000000000000004">
      <c r="A6" s="4">
        <v>232020</v>
      </c>
      <c r="B6" s="4" t="s">
        <v>167</v>
      </c>
      <c r="C6" s="4" t="s">
        <v>168</v>
      </c>
      <c r="D6" s="4">
        <v>90</v>
      </c>
      <c r="E6" s="4">
        <v>50</v>
      </c>
      <c r="F6" s="4">
        <v>100</v>
      </c>
      <c r="G6" s="4">
        <f t="shared" si="0"/>
        <v>240</v>
      </c>
      <c r="H6" s="4">
        <f t="shared" si="1"/>
        <v>85</v>
      </c>
      <c r="I6" s="4">
        <f t="shared" si="2"/>
        <v>3</v>
      </c>
      <c r="J6" s="4" t="str">
        <f t="shared" si="3"/>
        <v>B</v>
      </c>
    </row>
    <row r="7" spans="1:10" x14ac:dyDescent="0.55000000000000004">
      <c r="A7" s="4">
        <v>232030</v>
      </c>
      <c r="B7" s="4" t="s">
        <v>169</v>
      </c>
      <c r="C7" s="4" t="s">
        <v>168</v>
      </c>
      <c r="D7" s="4">
        <v>40</v>
      </c>
      <c r="E7" s="4">
        <v>80</v>
      </c>
      <c r="F7" s="4">
        <v>80</v>
      </c>
      <c r="G7" s="4">
        <f t="shared" si="0"/>
        <v>200</v>
      </c>
      <c r="H7" s="4">
        <f t="shared" si="1"/>
        <v>74</v>
      </c>
      <c r="I7" s="4">
        <f t="shared" si="2"/>
        <v>6</v>
      </c>
      <c r="J7" s="4" t="str">
        <f t="shared" si="3"/>
        <v>C</v>
      </c>
    </row>
    <row r="8" spans="1:10" x14ac:dyDescent="0.55000000000000004">
      <c r="A8" s="4">
        <v>233030</v>
      </c>
      <c r="B8" s="4" t="s">
        <v>170</v>
      </c>
      <c r="C8" s="4" t="s">
        <v>165</v>
      </c>
      <c r="D8" s="4">
        <v>60</v>
      </c>
      <c r="E8" s="4">
        <v>100</v>
      </c>
      <c r="F8" s="4">
        <v>100</v>
      </c>
      <c r="G8" s="4">
        <f t="shared" si="0"/>
        <v>260</v>
      </c>
      <c r="H8" s="4">
        <f t="shared" si="1"/>
        <v>95</v>
      </c>
      <c r="I8" s="4">
        <f t="shared" si="2"/>
        <v>1</v>
      </c>
      <c r="J8" s="4" t="str">
        <f t="shared" si="3"/>
        <v>A</v>
      </c>
    </row>
    <row r="9" spans="1:10" x14ac:dyDescent="0.55000000000000004">
      <c r="A9" s="4">
        <v>233014</v>
      </c>
      <c r="B9" s="4" t="s">
        <v>171</v>
      </c>
      <c r="C9" s="4" t="s">
        <v>165</v>
      </c>
      <c r="D9" s="4">
        <v>90</v>
      </c>
      <c r="E9" s="4">
        <v>90</v>
      </c>
      <c r="F9" s="4">
        <v>80</v>
      </c>
      <c r="G9" s="4">
        <f t="shared" si="0"/>
        <v>260</v>
      </c>
      <c r="H9" s="4">
        <f t="shared" si="1"/>
        <v>90</v>
      </c>
      <c r="I9" s="4">
        <f t="shared" si="2"/>
        <v>2</v>
      </c>
      <c r="J9" s="4" t="str">
        <f t="shared" si="3"/>
        <v>A</v>
      </c>
    </row>
    <row r="10" spans="1:10" x14ac:dyDescent="0.55000000000000004">
      <c r="A10" s="14" t="s">
        <v>172</v>
      </c>
      <c r="B10" s="15"/>
      <c r="C10" s="16"/>
      <c r="D10" s="4">
        <f>MIN(D4:D9)</f>
        <v>40</v>
      </c>
      <c r="E10" s="4">
        <f t="shared" ref="E10:F10" si="4">MIN(E4:E9)</f>
        <v>50</v>
      </c>
      <c r="F10" s="4">
        <f t="shared" si="4"/>
        <v>80</v>
      </c>
      <c r="G10" s="9"/>
      <c r="H10" s="4">
        <f t="shared" ref="H10" si="5">MIN(H4:H9)</f>
        <v>74</v>
      </c>
      <c r="I10" s="17"/>
      <c r="J10" s="18"/>
    </row>
    <row r="12" spans="1:10" x14ac:dyDescent="0.55000000000000004">
      <c r="A12" t="s">
        <v>173</v>
      </c>
    </row>
    <row r="13" spans="1:10" x14ac:dyDescent="0.55000000000000004">
      <c r="A13" s="4" t="s">
        <v>174</v>
      </c>
      <c r="B13" s="4">
        <v>0</v>
      </c>
      <c r="C13" s="4">
        <v>60</v>
      </c>
      <c r="D13" s="4">
        <v>70</v>
      </c>
      <c r="E13" s="4">
        <v>80</v>
      </c>
      <c r="F13" s="4">
        <v>90</v>
      </c>
    </row>
    <row r="14" spans="1:10" x14ac:dyDescent="0.55000000000000004">
      <c r="A14" s="4" t="s">
        <v>175</v>
      </c>
      <c r="B14" s="4" t="s">
        <v>176</v>
      </c>
      <c r="C14" s="4" t="s">
        <v>177</v>
      </c>
      <c r="D14" s="4" t="s">
        <v>178</v>
      </c>
      <c r="E14" s="4" t="s">
        <v>179</v>
      </c>
      <c r="F14" s="4" t="s">
        <v>180</v>
      </c>
    </row>
  </sheetData>
  <mergeCells count="3">
    <mergeCell ref="A1:J1"/>
    <mergeCell ref="A10:C10"/>
    <mergeCell ref="I10:J10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Button 1">
              <controlPr defaultSize="0" print="0" autoFill="0" autoPict="0" macro="[0]!총점">
                <anchor moveWithCells="1" sizeWithCells="1">
                  <from>
                    <xdr:col>7</xdr:col>
                    <xdr:colOff>0</xdr:colOff>
                    <xdr:row>12</xdr:row>
                    <xdr:rowOff>0</xdr:rowOff>
                  </from>
                  <to>
                    <xdr:col>8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2025-11-04T07:42:44Z</dcterms:modified>
</cp:coreProperties>
</file>