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istrator\Desktop\resources\"/>
    </mc:Choice>
  </mc:AlternateContent>
  <bookViews>
    <workbookView xWindow="28680" yWindow="-120" windowWidth="29040" windowHeight="17640" activeTab="6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8"/>
  <calcPr calcId="162913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l="1" a="1"/>
  <c r="P10" i="2" s="1"/>
  <c r="Q10" i="2" a="1"/>
  <c r="Q10" i="2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I6" i="2"/>
  <c r="I5" i="2"/>
  <c r="I9" i="2"/>
  <c r="I13" i="2"/>
  <c r="I17" i="2"/>
  <c r="I21" i="2"/>
  <c r="I25" i="2"/>
  <c r="I29" i="2"/>
  <c r="I7" i="2"/>
  <c r="I15" i="2"/>
  <c r="I23" i="2"/>
  <c r="I8" i="2"/>
  <c r="I16" i="2"/>
  <c r="I24" i="2"/>
  <c r="I10" i="2"/>
  <c r="I14" i="2"/>
  <c r="I18" i="2"/>
  <c r="I22" i="2"/>
  <c r="I26" i="2"/>
  <c r="I30" i="2"/>
  <c r="I11" i="2"/>
  <c r="I19" i="2"/>
  <c r="I27" i="2"/>
  <c r="I12" i="2"/>
  <c r="I20" i="2"/>
  <c r="I28" i="2"/>
  <c r="I4" i="2"/>
  <c r="P14" i="2" l="1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Users\커활\중장비대여현황.accdb;DefaultDir=C:\Users\커활;DriverId=25;FIL=MS Access;MaxBufferSize=2048;PageTimeout=5;" command="SELECT 대여내역.수령일, 대여내역.대여장비, 대여내역.대여시간, 대여내역.대여비용_x000d__x000a_FROM `C:\Users\커활\중장비대여현황.accdb`.대여내역 대여내역"/>
  </connection>
</connections>
</file>

<file path=xl/sharedStrings.xml><?xml version="1.0" encoding="utf-8"?>
<sst xmlns="http://schemas.openxmlformats.org/spreadsheetml/2006/main" count="640" uniqueCount="165">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</sst>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* 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DFB-495F-A060-DD311548519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B-495F-A060-DD311548519F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FB-495F-A060-DD311548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0" rIns="0" bIns="0" anchor="ctr" upright="1"/>
            <a:lstStyle/>
            <a:p>
              <a:pPr algn="ctr" rtl="0">
                <a:defRPr sz="1000"/>
              </a:pPr>
              <a:endParaRPr lang="ko-KR" altLang="en-US"/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510540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5698.693656828706" createdVersion="6" refreshedVersion="6" minRefreshableVersion="3" recordCount="27">
  <cacheSource type="external" connectionId="1"/>
  <cacheFields count="4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" dataOnRows="1" applyNumberFormats="0" applyBorderFormats="0" applyFontFormats="0" applyPatternFormats="0" applyAlignmentFormats="0" applyWidthHeightFormats="1" dataCaption="값" missingCaption="*" updatedVersion="6" minRefreshableVersion="3" useAutoFormatting="1" itemPrintTitles="1" mergeItem="1" createdVersion="6" indent="0" compact="0" outline="1" outlineData="1" compactData="0" multipleFieldFilters="0" fieldListSortAscending="1">
  <location ref="B2:H20" firstHeaderRow="1" firstDataRow="2" firstDataCol="2"/>
  <pivotFields count="4"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</pivotFields>
  <rowFields count="2">
    <field x="0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0" baseItem="4" numFmtId="176"/>
    <dataField name="평균 : 대여비용" fld="3" subtotal="average" baseField="0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K31"/>
  <sheetViews>
    <sheetView workbookViewId="0"/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1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</sheetData>
  <mergeCells count="1">
    <mergeCell ref="A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30"/>
  <sheetViews>
    <sheetView workbookViewId="0">
      <selection activeCell="L4" sqref="L4:L30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CONCATENATE(TRIM(F4),"/",LEFT(TRIM(F4),1)+1,"일")</f>
        <v>3박/4일</v>
      </c>
      <c r="H4" s="1" t="s">
        <v>15</v>
      </c>
      <c r="I4" s="4">
        <f>fn할인율(E4,D4)</f>
        <v>0.1</v>
      </c>
      <c r="J4" s="1" t="s">
        <v>16</v>
      </c>
      <c r="K4" s="1">
        <v>84</v>
      </c>
      <c r="L4" s="19">
        <f>HLOOKUP(K4,$O$14:$T$19,MATCH(H4,$N$16:$N$19,0)+2)</f>
        <v>495000</v>
      </c>
      <c r="N4" s="1" t="s">
        <v>47</v>
      </c>
      <c r="O4" s="1" t="str">
        <f t="array" ref="O4">SUM(IF(($N4=$J$4:$J$30)*(O$3=$H$4:$H$30),1))&amp;"건"</f>
        <v>2건</v>
      </c>
      <c r="P4" s="1" t="str">
        <f t="array" ref="P4">SUM(IF(($N4=$J$4:$J$30)*(P$3=$H$4:$H$30),1))&amp;"건"</f>
        <v>0건</v>
      </c>
      <c r="Q4" s="1" t="str">
        <f t="array" ref="Q4">SUM(IF(($N4=$J$4:$J$30)*(Q$3=$H$4:$H$30),1))&amp;"건"</f>
        <v>3건</v>
      </c>
      <c r="R4" s="1" t="str">
        <f t="array" ref="R4">SUM(IF(($N4=$J$4:$J$30)*(R$3=$H$4:$H$30),1))&amp;"건"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CONCATENATE(TRIM(F5),"/",LEFT(TRIM(F5),1)+1,"일")</f>
        <v>4박/5일</v>
      </c>
      <c r="H5" s="1" t="s">
        <v>21</v>
      </c>
      <c r="I5" s="4">
        <f t="shared" ref="I5:I30" si="1">fn할인율(E5,D5)</f>
        <v>0.1</v>
      </c>
      <c r="J5" s="1" t="s">
        <v>16</v>
      </c>
      <c r="K5" s="1">
        <v>103</v>
      </c>
      <c r="L5" s="19">
        <f t="shared" ref="L5:L30" si="2">HLOOKUP(K5,$O$14:$T$19,MATCH(H5,$N$16:$N$19,0)+2)</f>
        <v>1071000</v>
      </c>
      <c r="N5" s="1" t="s">
        <v>16</v>
      </c>
      <c r="O5" s="1" t="str">
        <f t="array" ref="O5">SUM(IF(($N5=$J$4:$J$30)*(O$3=$H$4:$H$30),1))&amp;"건"</f>
        <v>1건</v>
      </c>
      <c r="P5" s="1" t="str">
        <f t="array" ref="P5">SUM(IF(($N5=$J$4:$J$30)*(P$3=$H$4:$H$30),1))&amp;"건"</f>
        <v>4건</v>
      </c>
      <c r="Q5" s="1" t="str">
        <f t="array" ref="Q5">SUM(IF(($N5=$J$4:$J$30)*(Q$3=$H$4:$H$30),1))&amp;"건"</f>
        <v>3건</v>
      </c>
      <c r="R5" s="1" t="str">
        <f t="array" ref="R5">SUM(IF(($N5=$J$4:$J$30)*(R$3=$H$4:$H$30),1))&amp;"건"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>
        <f>fn할인율(E6,D6)</f>
        <v>결제요망</v>
      </c>
      <c r="J6" s="1" t="s">
        <v>16</v>
      </c>
      <c r="K6" s="1">
        <v>109</v>
      </c>
      <c r="L6" s="19">
        <f t="shared" si="2"/>
        <v>714000</v>
      </c>
      <c r="N6" s="1" t="s">
        <v>30</v>
      </c>
      <c r="O6" s="1" t="str">
        <f t="array" ref="O6">SUM(IF(($N6=$J$4:$J$30)*(O$3=$H$4:$H$30),1))&amp;"건"</f>
        <v>2건</v>
      </c>
      <c r="P6" s="1" t="str">
        <f t="array" ref="P6">SUM(IF(($N6=$J$4:$J$30)*(P$3=$H$4:$H$30),1))&amp;"건"</f>
        <v>5건</v>
      </c>
      <c r="Q6" s="1" t="str">
        <f t="array" ref="Q6">SUM(IF(($N6=$J$4:$J$30)*(Q$3=$H$4:$H$30),1))&amp;"건"</f>
        <v>2건</v>
      </c>
      <c r="R6" s="1" t="str">
        <f t="array" ref="R6">SUM(IF(($N6=$J$4:$J$30)*(R$3=$H$4:$H$30),1))&amp;"건"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>
        <f t="shared" si="1"/>
        <v>결제요망</v>
      </c>
      <c r="J7" s="1" t="s">
        <v>30</v>
      </c>
      <c r="K7" s="1">
        <v>158</v>
      </c>
      <c r="L7" s="19">
        <f t="shared" si="2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>
        <f t="shared" si="1"/>
        <v>0.1</v>
      </c>
      <c r="J8" s="1" t="s">
        <v>16</v>
      </c>
      <c r="K8" s="1">
        <v>57</v>
      </c>
      <c r="L8" s="19">
        <f t="shared" si="2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>
        <f t="shared" si="1"/>
        <v>0.1</v>
      </c>
      <c r="J9" s="1" t="s">
        <v>16</v>
      </c>
      <c r="K9" s="1">
        <v>152</v>
      </c>
      <c r="L9" s="19">
        <f t="shared" si="2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>
        <f t="shared" si="1"/>
        <v>결제요망</v>
      </c>
      <c r="J10" s="1" t="s">
        <v>30</v>
      </c>
      <c r="K10" s="1">
        <v>82</v>
      </c>
      <c r="L10" s="19">
        <f t="shared" si="2"/>
        <v>810000</v>
      </c>
      <c r="N10" s="1" t="s">
        <v>19</v>
      </c>
      <c r="O10" s="1" t="str">
        <f t="array" ref="O10">TEXT(COUNT(IF(($N10=$C$4:$C$30)*($J$4:$J$30=O$9),1))/COUNTA($J$4:$J$30),"0%")</f>
        <v>15%</v>
      </c>
      <c r="P10" s="1" t="str">
        <f t="array" ref="P10">TEXT(COUNT(IF(($N10=$C$4:$C$30)*($J$4:$J$30=P$9),1))/COUNTA($J$4:$J$30),"0%")</f>
        <v>19%</v>
      </c>
      <c r="Q10" s="1" t="str">
        <f t="array" ref="Q10">TEXT(COUNT(IF(($N10=$C$4:$C$30)*($J$4:$J$30=Q$9),1))/COUNTA($J$4:$J$30),"0%")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>
        <f t="shared" si="1"/>
        <v>0.1</v>
      </c>
      <c r="J11" s="1" t="s">
        <v>16</v>
      </c>
      <c r="K11" s="1">
        <v>43</v>
      </c>
      <c r="L11" s="19">
        <f t="shared" si="2"/>
        <v>120000</v>
      </c>
      <c r="N11" s="1" t="s">
        <v>13</v>
      </c>
      <c r="O11" s="1" t="str">
        <f t="array" ref="O11">TEXT(COUNT(IF(($N11=$C$4:$C$30)*($J$4:$J$30=O$9),1))/COUNTA($J$4:$J$30),"0%")</f>
        <v>11%</v>
      </c>
      <c r="P11" s="1" t="str">
        <f t="array" ref="P11">TEXT(COUNT(IF(($N11=$C$4:$C$30)*($J$4:$J$30=P$9),1))/COUNTA($J$4:$J$30),"0%")</f>
        <v>19%</v>
      </c>
      <c r="Q11" s="1" t="str">
        <f t="array" ref="Q11">TEXT(COUNT(IF(($N11=$C$4:$C$30)*($J$4:$J$30=Q$9),1))/COUNTA($J$4:$J$30),"0%")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>
        <f t="shared" si="1"/>
        <v>결제요망</v>
      </c>
      <c r="J12" s="1" t="s">
        <v>30</v>
      </c>
      <c r="K12" s="1">
        <v>63</v>
      </c>
      <c r="L12" s="19">
        <f t="shared" si="2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>
        <f t="shared" si="1"/>
        <v>결제요망</v>
      </c>
      <c r="J13" s="1" t="s">
        <v>47</v>
      </c>
      <c r="K13" s="1">
        <v>173</v>
      </c>
      <c r="L13" s="19">
        <f t="shared" si="2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>
        <f t="shared" si="1"/>
        <v>0.1</v>
      </c>
      <c r="J14" s="1" t="s">
        <v>16</v>
      </c>
      <c r="K14" s="1">
        <v>151</v>
      </c>
      <c r="L14" s="19">
        <f t="shared" si="2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>
        <f t="shared" si="1"/>
        <v>0.1</v>
      </c>
      <c r="J15" s="1" t="s">
        <v>30</v>
      </c>
      <c r="K15" s="1">
        <v>88</v>
      </c>
      <c r="L15" s="19">
        <f t="shared" si="2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>
        <f t="shared" si="1"/>
        <v>0.1</v>
      </c>
      <c r="J16" s="1" t="s">
        <v>47</v>
      </c>
      <c r="K16" s="1">
        <v>133</v>
      </c>
      <c r="L16" s="19">
        <f t="shared" si="2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>
        <f t="shared" si="1"/>
        <v>0.1</v>
      </c>
      <c r="J17" s="1" t="s">
        <v>30</v>
      </c>
      <c r="K17" s="1">
        <v>39</v>
      </c>
      <c r="L17" s="19">
        <f t="shared" si="2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>
        <f t="shared" si="1"/>
        <v>0.1</v>
      </c>
      <c r="J18" s="1" t="s">
        <v>47</v>
      </c>
      <c r="K18" s="1">
        <v>39</v>
      </c>
      <c r="L18" s="19">
        <f t="shared" si="2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>
        <f t="shared" si="1"/>
        <v>0.1</v>
      </c>
      <c r="J19" s="1" t="s">
        <v>30</v>
      </c>
      <c r="K19" s="1">
        <v>36</v>
      </c>
      <c r="L19" s="19">
        <f t="shared" si="2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>
        <f t="shared" si="1"/>
        <v>0.1</v>
      </c>
      <c r="J20" s="1" t="s">
        <v>16</v>
      </c>
      <c r="K20" s="1">
        <v>219</v>
      </c>
      <c r="L20" s="19">
        <f t="shared" si="2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>
        <f t="shared" si="1"/>
        <v>0.1</v>
      </c>
      <c r="J21" s="1" t="s">
        <v>30</v>
      </c>
      <c r="K21" s="1">
        <v>174</v>
      </c>
      <c r="L21" s="19">
        <f t="shared" si="2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>
        <f t="shared" si="1"/>
        <v>0.1</v>
      </c>
      <c r="J22" s="1" t="s">
        <v>30</v>
      </c>
      <c r="K22" s="1">
        <v>218</v>
      </c>
      <c r="L22" s="19">
        <f t="shared" si="2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>
        <f t="shared" si="1"/>
        <v>0.1</v>
      </c>
      <c r="J23" s="1" t="s">
        <v>47</v>
      </c>
      <c r="K23" s="1">
        <v>90</v>
      </c>
      <c r="L23" s="19">
        <f t="shared" si="2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>
        <f t="shared" si="1"/>
        <v>결제요망</v>
      </c>
      <c r="J24" s="1" t="s">
        <v>47</v>
      </c>
      <c r="K24" s="1">
        <v>132</v>
      </c>
      <c r="L24" s="19">
        <f t="shared" si="2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>
        <f t="shared" si="1"/>
        <v>0.1</v>
      </c>
      <c r="J25" s="1" t="s">
        <v>47</v>
      </c>
      <c r="K25" s="1">
        <v>188</v>
      </c>
      <c r="L25" s="19">
        <f t="shared" si="2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>
        <f t="shared" si="1"/>
        <v>0.1</v>
      </c>
      <c r="J26" s="1" t="s">
        <v>30</v>
      </c>
      <c r="K26" s="1">
        <v>127</v>
      </c>
      <c r="L26" s="19">
        <f t="shared" si="2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>
        <f t="shared" si="1"/>
        <v>0.1</v>
      </c>
      <c r="J27" s="1" t="s">
        <v>47</v>
      </c>
      <c r="K27" s="1">
        <v>85</v>
      </c>
      <c r="L27" s="19">
        <f t="shared" si="2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>
        <f t="shared" si="1"/>
        <v>결제요망</v>
      </c>
      <c r="J28" s="1" t="s">
        <v>30</v>
      </c>
      <c r="K28" s="1">
        <v>153</v>
      </c>
      <c r="L28" s="19">
        <f t="shared" si="2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>
        <f t="shared" si="1"/>
        <v>0.1</v>
      </c>
      <c r="J29" s="1" t="s">
        <v>16</v>
      </c>
      <c r="K29" s="1">
        <v>112</v>
      </c>
      <c r="L29" s="19">
        <f t="shared" si="2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>
        <f t="shared" si="1"/>
        <v>결제요망</v>
      </c>
      <c r="J30" s="1" t="s">
        <v>16</v>
      </c>
      <c r="K30" s="1">
        <v>64</v>
      </c>
      <c r="L30" s="19">
        <f t="shared" si="2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H20"/>
  <sheetViews>
    <sheetView workbookViewId="0">
      <selection activeCell="E25" sqref="E25"/>
    </sheetView>
  </sheetViews>
  <sheetFormatPr defaultRowHeight="17.399999999999999"/>
  <cols>
    <col min="1" max="1" width="3.59765625" customWidth="1"/>
    <col min="2" max="2" width="13.59765625" customWidth="1"/>
    <col min="3" max="3" width="14.09765625" bestFit="1" customWidth="1"/>
    <col min="4" max="7" width="12.59765625" customWidth="1"/>
    <col min="8" max="8" width="8.5" customWidth="1"/>
    <col min="9" max="9" width="12.59765625" customWidth="1"/>
    <col min="10" max="11" width="14.19921875" bestFit="1" customWidth="1"/>
    <col min="12" max="13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159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153</v>
      </c>
    </row>
    <row r="4" spans="2:8">
      <c r="B4" s="12" t="s">
        <v>154</v>
      </c>
      <c r="C4" s="12"/>
      <c r="D4" s="20"/>
      <c r="E4" s="20"/>
      <c r="F4" s="20"/>
      <c r="G4" s="20"/>
      <c r="H4" s="20"/>
    </row>
    <row r="5" spans="2:8">
      <c r="B5" s="12"/>
      <c r="C5" s="12" t="s">
        <v>160</v>
      </c>
      <c r="D5" s="20" t="s">
        <v>164</v>
      </c>
      <c r="E5" s="20">
        <v>144.66666666666666</v>
      </c>
      <c r="F5" s="20">
        <v>118.33333333333333</v>
      </c>
      <c r="G5" s="20" t="s">
        <v>164</v>
      </c>
      <c r="H5" s="20">
        <v>131.5</v>
      </c>
    </row>
    <row r="6" spans="2:8">
      <c r="B6" s="12"/>
      <c r="C6" s="12" t="s">
        <v>162</v>
      </c>
      <c r="D6" s="20" t="s">
        <v>164</v>
      </c>
      <c r="E6" s="20">
        <v>898000</v>
      </c>
      <c r="F6" s="20">
        <v>945000</v>
      </c>
      <c r="G6" s="20" t="s">
        <v>164</v>
      </c>
      <c r="H6" s="20">
        <v>921500</v>
      </c>
    </row>
    <row r="7" spans="2:8">
      <c r="B7" s="12" t="s">
        <v>155</v>
      </c>
      <c r="C7" s="12"/>
      <c r="D7" s="20"/>
      <c r="E7" s="20"/>
      <c r="F7" s="20"/>
      <c r="G7" s="20"/>
      <c r="H7" s="20"/>
    </row>
    <row r="8" spans="2:8">
      <c r="B8" s="12"/>
      <c r="C8" s="12" t="s">
        <v>160</v>
      </c>
      <c r="D8" s="20">
        <v>103</v>
      </c>
      <c r="E8" s="20">
        <v>49.5</v>
      </c>
      <c r="F8" s="20">
        <v>132.5</v>
      </c>
      <c r="G8" s="20" t="s">
        <v>164</v>
      </c>
      <c r="H8" s="20">
        <v>93.4</v>
      </c>
    </row>
    <row r="9" spans="2:8">
      <c r="B9" s="12"/>
      <c r="C9" s="12" t="s">
        <v>162</v>
      </c>
      <c r="D9" s="20">
        <v>1071000</v>
      </c>
      <c r="E9" s="20">
        <v>231000</v>
      </c>
      <c r="F9" s="20">
        <v>1065500</v>
      </c>
      <c r="G9" s="20" t="s">
        <v>164</v>
      </c>
      <c r="H9" s="20">
        <v>732800</v>
      </c>
    </row>
    <row r="10" spans="2:8">
      <c r="B10" s="12" t="s">
        <v>156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160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162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157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160</v>
      </c>
      <c r="D14" s="20">
        <v>39</v>
      </c>
      <c r="E14" s="20">
        <v>127</v>
      </c>
      <c r="F14" s="20" t="s">
        <v>164</v>
      </c>
      <c r="G14" s="20">
        <v>86</v>
      </c>
      <c r="H14" s="20">
        <v>84.5</v>
      </c>
    </row>
    <row r="15" spans="2:8">
      <c r="B15" s="12"/>
      <c r="C15" s="12" t="s">
        <v>162</v>
      </c>
      <c r="D15" s="20">
        <v>180000</v>
      </c>
      <c r="E15" s="20">
        <v>864000</v>
      </c>
      <c r="F15" s="20" t="s">
        <v>164</v>
      </c>
      <c r="G15" s="20">
        <v>495000</v>
      </c>
      <c r="H15" s="20">
        <v>508500</v>
      </c>
    </row>
    <row r="16" spans="2:8">
      <c r="B16" s="12" t="s">
        <v>158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160</v>
      </c>
      <c r="D17" s="20">
        <v>188</v>
      </c>
      <c r="E17" s="20">
        <v>158</v>
      </c>
      <c r="F17" s="20" t="s">
        <v>164</v>
      </c>
      <c r="G17" s="20">
        <v>151.5</v>
      </c>
      <c r="H17" s="20">
        <v>162.25</v>
      </c>
    </row>
    <row r="18" spans="2:8">
      <c r="B18" s="12"/>
      <c r="C18" s="12" t="s">
        <v>162</v>
      </c>
      <c r="D18" s="20">
        <v>1485000</v>
      </c>
      <c r="E18" s="20">
        <v>990000</v>
      </c>
      <c r="F18" s="20" t="s">
        <v>164</v>
      </c>
      <c r="G18" s="20">
        <v>701500</v>
      </c>
      <c r="H18" s="20">
        <v>969500</v>
      </c>
    </row>
    <row r="19" spans="2:8">
      <c r="B19" s="12" t="s">
        <v>161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163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J16"/>
  <sheetViews>
    <sheetView workbookViewId="0">
      <selection activeCell="O14" sqref="O14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custom" allowBlank="1" showInputMessage="1" promptTitle="지역선택" prompt="목록에 없는 지역은 직접 입력하세요." sqref="G3:G7 B3:B7 B12:B16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G14"/>
  <sheetViews>
    <sheetView topLeftCell="A13" workbookViewId="0">
      <selection activeCell="G34" sqref="G34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2:I29"/>
  <sheetViews>
    <sheetView workbookViewId="0">
      <selection activeCell="M9" sqref="M9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2:I15"/>
  <sheetViews>
    <sheetView tabSelected="1" workbookViewId="0">
      <selection activeCell="J3" sqref="J3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7.69921875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5</xdr:col>
                <xdr:colOff>518160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Administrator</cp:lastModifiedBy>
  <dcterms:created xsi:type="dcterms:W3CDTF">2023-07-14T11:40:39Z</dcterms:created>
  <dcterms:modified xsi:type="dcterms:W3CDTF">2025-02-10T07:54:51Z</dcterms:modified>
</cp:coreProperties>
</file>