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컴퓨터활용능력\시나공 엑셀\실기\엑셀\모의\"/>
    </mc:Choice>
  </mc:AlternateContent>
  <xr:revisionPtr revIDLastSave="0" documentId="13_ncr:1_{2096E118-530F-4659-B7C1-2BCE7DBAB2CE}" xr6:coauthVersionLast="47" xr6:coauthVersionMax="47" xr10:uidLastSave="{00000000-0000-0000-0000-000000000000}"/>
  <bookViews>
    <workbookView xWindow="13110" yWindow="1125" windowWidth="21870" windowHeight="18030" tabRatio="744" activeTab="2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definedNames>
    <definedName name="_xlnm._FilterDatabase" localSheetId="0" hidden="1">기본작업!$A$4:$L$31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17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1" i="2" l="1"/>
  <c r="S10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O5" i="2" a="1"/>
  <c r="O5" i="2" s="1"/>
  <c r="P5" i="2" a="1"/>
  <c r="P5" i="2" s="1"/>
  <c r="Q5" i="2" a="1"/>
  <c r="Q5" i="2" s="1"/>
  <c r="R5" i="2" a="1"/>
  <c r="R5" i="2" s="1"/>
  <c r="O6" i="2" a="1"/>
  <c r="O6" i="2" s="1"/>
  <c r="P6" i="2" a="1"/>
  <c r="P6" i="2" s="1"/>
  <c r="Q6" i="2" a="1"/>
  <c r="Q6" i="2" s="1"/>
  <c r="R6" i="2" a="1"/>
  <c r="R6" i="2" s="1"/>
  <c r="P4" i="2" a="1"/>
  <c r="P4" i="2" s="1"/>
  <c r="Q4" i="2" a="1"/>
  <c r="Q4" i="2" s="1"/>
  <c r="R4" i="2" a="1"/>
  <c r="R4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4" i="2"/>
  <c r="A34" i="1"/>
  <c r="P14" i="2" l="1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6C3B77-1934-44A1-8A17-2B94E4D260D2}" name="MS Access Database_Query" type="1" refreshedVersion="8" background="1">
    <dbPr connection="DSN=MS Access Database;DBQ=D:\컴퓨터활용능력\시나공 엑셀\실기\엑셀\모의\중장비대여현황.accdb;DefaultDir=D:\컴퓨터활용능력\시나공 엑셀\실기\엑셀\모의;DriverId=25;FIL=MS Access;MaxBufferSize=2048;PageTimeout=5;" command="SELECT 대여내역.수령일, 대여내역.대여장비, 대여내역.대여시간, 대여내역.대여비용_x000d__x000a_FROM 대여내역 대여내역"/>
  </connection>
  <connection id="2" xr16:uid="{DC63738A-C5F7-43CA-B9F1-01F1C4421328}" name="MS Access Database_Query1" type="1" refreshedVersion="8" background="1">
    <dbPr connection="DSN=MS Access Database;DBQ=D:\컴퓨터활용능력\시나공 엑셀\실기\엑셀\모의\중장비대여현황.accdb;DefaultDir=D:\컴퓨터활용능력\시나공 엑셀\실기\엑셀\모의;DriverId=25;FIL=MS Access;MaxBufferSize=2048;PageTimeout=5;" command="SELECT 대여내역.수령일, 대여내역.대여장비, 대여내역.대여시간, 대여내역.대여비용_x000d__x000a_FROM 대여내역 대여내역"/>
  </connection>
  <connection id="3" xr16:uid="{B288A2B8-8540-4533-9DA5-F67975B6CC75}" sourceFile="D:\컴퓨터활용능력\시나공 엑셀\실기\엑셀\모의\중장비대여현황.accdb" keepAlive="1" name="중장비대여현황" type="5" refreshedVersion="8" background="1">
    <dbPr connection="Provider=Microsoft.ACE.OLEDB.12.0;User ID=Admin;Data Source=D:\컴퓨터활용능력\시나공 엑셀\실기\엑셀\모의\중장비대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대여내역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<sst xmlns="http://schemas.openxmlformats.org/spreadsheetml/2006/main" count="652" uniqueCount="167">
  <si>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</si>
  <si>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</si>
  <si>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</si>
  <si>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</si>
  <si>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</si>
  <si>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</si>
  <si>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</si>
  <si>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</si>
  <si>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</si>
  <si>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</si>
  <si>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</si>
  <si>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</si>
  <si>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</si>
  <si>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</si>
  <si>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</si>
  <si>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</si>
  <si>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</si>
  <si>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</si>
  <si>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</si>
  <si>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</si>
  <si>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</si>
  <si>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</si>
  <si>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</si>
  <si>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</si>
  <si>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</si>
  <si>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</si>
  <si>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</si>
  <si>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</si>
  <si>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</si>
  <si>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</si>
  <si>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</si>
  <si>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</si>
  <si>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</si>
  <si>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</si>
  <si>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</si>
  <si>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</si>
  <si>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</si>
  <si>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</si>
  <si>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</si>
  <si>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</si>
  <si>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</si>
  <si>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</si>
  <si>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</si>
  <si>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</si>
  <si>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</si>
  <si>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</si>
  <si>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</si>
  <si>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</si>
  <si>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</si>
  <si>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</si>
  <si>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</si>
  <si>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</si>
  <si>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</si>
  <si>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</si>
  <si>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</si>
  <si>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</si>
  <si>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</si>
  <si>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</si>
  <si>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</si>
  <si>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</si>
  <si>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</si>
  <si>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</si>
  <si>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</si>
  <si>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</si>
  <si>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</si>
  <si>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</si>
  <si>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</si>
  <si>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</si>
  <si>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</si>
  <si>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</si>
  <si>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</si>
  <si>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</si>
  <si>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</si>
  <si>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</si>
  <si>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</si>
  <si>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</si>
  <si>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</si>
  <si>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</si>
  <si>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</si>
  <si>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</si>
  <si>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</si>
  <si>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</si>
  <si>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</si>
  <si>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</si>
  <si>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</si>
  <si>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</si>
  <si>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</si>
  <si>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</si>
  <si>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</si>
  <si>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</si>
  <si>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</si>
  <si>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</si>
  <si>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</si>
  <si>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</si>
  <si>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</si>
  <si>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</si>
  <si>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</si>
  <si>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</si>
  <si>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</si>
  <si>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</si>
  <si>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</si>
  <si>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</si>
  <si>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</si>
  <si>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</si>
  <si>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</si>
  <si>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</si>
  <si>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</si>
  <si>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</si>
  <si>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</si>
  <si>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</si>
  <si>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</si>
  <si>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</si>
  <si>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</si>
  <si>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</si>
  <si>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</si>
  <si>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</si>
  <si>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</si>
  <si>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</si>
  <si>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</si>
  <si>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</si>
  <si>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</si>
  <si>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</si>
  <si>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</si>
  <si>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</si>
  <si>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</si>
  <si>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</si>
  <si>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</si>
  <si>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</si>
  <si>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</si>
  <si>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</si>
  <si>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</si>
  <si>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</si>
  <si>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</si>
  <si>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</si>
  <si>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</si>
  <si>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</si>
  <si>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</si>
  <si>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</si>
  <si>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</si>
  <si>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</si>
  <si>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</si>
  <si>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</si>
  <si>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</si>
  <si>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</si>
  <si>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</si>
  <si>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</si>
  <si>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</si>
  <si>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</si>
  <si>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</si>
  <si>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</si>
  <si>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</si>
  <si>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</si>
  <si>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</si>
  <si>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</si>
  <si>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</si>
  <si>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</si>
  <si>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</si>
  <si>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</si>
  <si>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</si>
  <si>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</si>
  <si>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개월(수령일)</t>
  </si>
  <si>
    <t>값</t>
  </si>
  <si>
    <t>평균 : 대여시간</t>
  </si>
  <si>
    <t>전체 평균 : 대여시간</t>
  </si>
  <si>
    <t>평균 : 대여비용</t>
  </si>
  <si>
    <t>전체 평균 : 대여비용</t>
  </si>
  <si>
    <t>전체대여건수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</si>
</sst>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7" formatCode="[Red][&gt;=7]&quot;장기&quot;* #&quot;일&quot;;[Blue][&lt;=2]&quot;단기&quot;* #&quot;일&quot;;* #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1" xfId="1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  <xf numFmtId="0" fontId="0" fillId="3" borderId="5" xfId="0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2">
    <dxf>
      <fill>
        <patternFill>
          <bgColor rgb="FF0070C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A6-4A35-8B73-5320DCF1DDE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6-4A35-8B73-5320DCF1DDEE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6-4A35-8B73-5320DCF1D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5</xdr:col>
          <xdr:colOff>628650</xdr:colOff>
          <xdr:row>3</xdr:row>
          <xdr:rowOff>19050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oh22" refreshedDate="45655.859612384258" backgroundQuery="1" createdVersion="8" refreshedVersion="8" minRefreshableVersion="3" recordCount="27" xr:uid="{DF1DDB54-2DBD-4AC6-9520-DF1525D5EB4C}">
  <cacheSource type="external" connectionId="3"/>
  <cacheFields count="13">
    <cacheField name="대여코드" numFmtId="0">
      <sharedItems count="27">
        <s v="ED-1-101"/>
        <s v="ED-1-102"/>
        <s v="ED-1-103"/>
        <s v="ED-1-104"/>
        <s v="ED-1-105"/>
        <s v="ED-1-106"/>
        <s v="RE-7-201"/>
        <s v="RE-7-202"/>
        <s v="RE-7-203"/>
        <s v="RE-7-204"/>
        <s v="RE-7-205"/>
        <s v="RE-7-206"/>
        <s v="RE-7-207"/>
        <s v="RE-7-208"/>
        <s v="RE-7-209"/>
        <s v="IA-5-401"/>
        <s v="IA-5-402"/>
        <s v="IA-5-403"/>
        <s v="IA-5-404"/>
        <s v="IA-5-405"/>
        <s v="IA-5-406"/>
        <s v="ZQ-3-301"/>
        <s v="ZQ-3-302"/>
        <s v="ZQ-3-303"/>
        <s v="ZQ-3-304"/>
        <s v="ZQ-3-305"/>
        <s v="ZQ-3-306"/>
      </sharedItems>
    </cacheField>
    <cacheField name="대여자" numFmtId="0">
      <sharedItems count="27">
        <s v="허주아"/>
        <s v="차지호"/>
        <s v="오재아"/>
        <s v="안서후"/>
        <s v="주송후"/>
        <s v="주명민"/>
        <s v="임조원"/>
        <s v="윤윤철"/>
        <s v="조지민"/>
        <s v="서송희"/>
        <s v="정대영"/>
        <s v="장종호"/>
        <s v="안성"/>
        <s v="우청호"/>
        <s v="백은영"/>
        <s v="임재율"/>
        <s v="임여설"/>
        <s v="배세윤"/>
        <s v="백은희"/>
        <s v="고윤혜"/>
        <s v="정희원"/>
        <s v="우유현"/>
        <s v="손윤혁"/>
        <s v="최채민"/>
        <s v="백도연"/>
        <s v="허민진"/>
        <s v="윤정연"/>
      </sharedItems>
    </cacheField>
    <cacheField name="결제상태" numFmtId="0">
      <sharedItems count="2">
        <s v="예정"/>
        <s v="완료"/>
      </sharedItems>
    </cacheField>
    <cacheField name="결제일" numFmtId="0">
      <sharedItems containsNonDate="0" containsDate="1" containsString="0" containsBlank="1" minDate="2021-03-27T00:00:00" maxDate="2021-08-02T00:00:00" count="19">
        <m/>
        <d v="2021-08-01T00:00:00"/>
        <d v="2021-05-25T00:00:00"/>
        <d v="2021-07-04T00:00:00"/>
        <d v="2021-07-22T00:00:00"/>
        <d v="2021-06-02T00:00:00"/>
        <d v="2021-03-27T00:00:00"/>
        <d v="2021-06-15T00:00:00"/>
        <d v="2021-07-10T00:00:00"/>
        <d v="2021-03-31T00:00:00"/>
        <d v="2021-07-15T00:00:00"/>
        <d v="2021-05-28T00:00:00"/>
        <d v="2021-05-05T00:00:00"/>
        <d v="2021-06-24T00:00:00"/>
        <d v="2021-07-01T00:00:00"/>
        <d v="2021-04-23T00:00:00"/>
        <d v="2021-04-15T00:00:00"/>
        <d v="2021-04-10T00:00:00"/>
        <d v="2021-05-18T00:00:00"/>
      </sharedItems>
    </cacheField>
    <cacheField name="수령일" numFmtId="0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12"/>
    </cacheField>
    <cacheField name="대여일수" numFmtId="0">
      <sharedItems count="21">
        <s v="    2박"/>
        <s v="  3박"/>
        <s v="  7박"/>
        <s v="  1박"/>
        <s v="5박"/>
        <s v="    7박"/>
        <s v="  9박"/>
        <s v="  5박"/>
        <s v="  6박"/>
        <s v=" 9박"/>
        <s v="7박"/>
        <s v="2박"/>
        <s v="3박"/>
        <s v="   6박"/>
        <s v="   1박"/>
        <s v=" 4박"/>
        <s v="   3박"/>
        <s v="6박"/>
        <s v="    3박"/>
        <s v="4박"/>
        <s v="1박"/>
      </sharedItems>
    </cacheField>
    <cacheField name="대여기간" numFmtId="0">
      <sharedItems count="8">
        <s v="2박/3일"/>
        <s v="3박/4일"/>
        <s v="7박/8일"/>
        <s v="1박/2일"/>
        <s v="5박/6일"/>
        <s v="9박/10일"/>
        <s v="6박/7일"/>
        <s v="4박/5일"/>
      </sharedItems>
    </cacheField>
    <cacheField name="대여장비" numFmtId="0">
      <sharedItems count="4">
        <s v="지게차"/>
        <s v="크레인"/>
        <s v="불도저"/>
        <s v="굴착기"/>
      </sharedItems>
    </cacheField>
    <cacheField name="할인율" numFmtId="0">
      <sharedItems containsBlank="1" count="3">
        <m/>
        <s v="0.1"/>
        <s v="0.2"/>
      </sharedItems>
    </cacheField>
    <cacheField name="건설사" numFmtId="0">
      <sharedItems count="3">
        <s v="미래건축"/>
        <s v="인형건설"/>
        <s v="재경그룹"/>
      </sharedItems>
    </cacheField>
    <cacheField name="대여시간" numFmtId="0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4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  <x v="0"/>
    <x v="0"/>
    <x v="0"/>
  </r>
  <r>
    <x v="1"/>
    <x v="1"/>
    <x v="0"/>
    <x v="1"/>
    <x v="1"/>
    <x v="1"/>
    <x v="1"/>
    <x v="1"/>
    <x v="1"/>
    <x v="1"/>
    <x v="1"/>
    <x v="1"/>
  </r>
  <r>
    <x v="2"/>
    <x v="2"/>
    <x v="1"/>
    <x v="0"/>
    <x v="2"/>
    <x v="2"/>
    <x v="2"/>
    <x v="1"/>
    <x v="0"/>
    <x v="1"/>
    <x v="2"/>
    <x v="2"/>
  </r>
  <r>
    <x v="3"/>
    <x v="3"/>
    <x v="0"/>
    <x v="2"/>
    <x v="3"/>
    <x v="3"/>
    <x v="3"/>
    <x v="2"/>
    <x v="1"/>
    <x v="0"/>
    <x v="3"/>
    <x v="3"/>
  </r>
  <r>
    <x v="4"/>
    <x v="4"/>
    <x v="0"/>
    <x v="3"/>
    <x v="4"/>
    <x v="4"/>
    <x v="4"/>
    <x v="2"/>
    <x v="1"/>
    <x v="2"/>
    <x v="4"/>
    <x v="4"/>
  </r>
  <r>
    <x v="5"/>
    <x v="5"/>
    <x v="0"/>
    <x v="4"/>
    <x v="5"/>
    <x v="5"/>
    <x v="2"/>
    <x v="3"/>
    <x v="1"/>
    <x v="1"/>
    <x v="5"/>
    <x v="5"/>
  </r>
  <r>
    <x v="6"/>
    <x v="6"/>
    <x v="1"/>
    <x v="5"/>
    <x v="6"/>
    <x v="6"/>
    <x v="5"/>
    <x v="3"/>
    <x v="1"/>
    <x v="0"/>
    <x v="6"/>
    <x v="5"/>
  </r>
  <r>
    <x v="7"/>
    <x v="7"/>
    <x v="0"/>
    <x v="6"/>
    <x v="7"/>
    <x v="7"/>
    <x v="4"/>
    <x v="0"/>
    <x v="1"/>
    <x v="1"/>
    <x v="7"/>
    <x v="6"/>
  </r>
  <r>
    <x v="8"/>
    <x v="8"/>
    <x v="1"/>
    <x v="0"/>
    <x v="8"/>
    <x v="7"/>
    <x v="4"/>
    <x v="0"/>
    <x v="0"/>
    <x v="1"/>
    <x v="8"/>
    <x v="6"/>
  </r>
  <r>
    <x v="9"/>
    <x v="9"/>
    <x v="0"/>
    <x v="7"/>
    <x v="9"/>
    <x v="8"/>
    <x v="6"/>
    <x v="2"/>
    <x v="1"/>
    <x v="0"/>
    <x v="9"/>
    <x v="7"/>
  </r>
  <r>
    <x v="10"/>
    <x v="10"/>
    <x v="1"/>
    <x v="8"/>
    <x v="10"/>
    <x v="9"/>
    <x v="5"/>
    <x v="1"/>
    <x v="1"/>
    <x v="2"/>
    <x v="10"/>
    <x v="2"/>
  </r>
  <r>
    <x v="11"/>
    <x v="11"/>
    <x v="0"/>
    <x v="9"/>
    <x v="11"/>
    <x v="10"/>
    <x v="2"/>
    <x v="2"/>
    <x v="1"/>
    <x v="2"/>
    <x v="11"/>
    <x v="7"/>
  </r>
  <r>
    <x v="12"/>
    <x v="12"/>
    <x v="1"/>
    <x v="0"/>
    <x v="12"/>
    <x v="11"/>
    <x v="0"/>
    <x v="2"/>
    <x v="0"/>
    <x v="2"/>
    <x v="12"/>
    <x v="8"/>
  </r>
  <r>
    <x v="13"/>
    <x v="13"/>
    <x v="0"/>
    <x v="10"/>
    <x v="13"/>
    <x v="12"/>
    <x v="1"/>
    <x v="1"/>
    <x v="1"/>
    <x v="2"/>
    <x v="13"/>
    <x v="1"/>
  </r>
  <r>
    <x v="14"/>
    <x v="14"/>
    <x v="0"/>
    <x v="0"/>
    <x v="14"/>
    <x v="13"/>
    <x v="6"/>
    <x v="2"/>
    <x v="0"/>
    <x v="2"/>
    <x v="14"/>
    <x v="7"/>
  </r>
  <r>
    <x v="15"/>
    <x v="15"/>
    <x v="1"/>
    <x v="11"/>
    <x v="15"/>
    <x v="3"/>
    <x v="3"/>
    <x v="2"/>
    <x v="1"/>
    <x v="2"/>
    <x v="15"/>
    <x v="3"/>
  </r>
  <r>
    <x v="16"/>
    <x v="16"/>
    <x v="1"/>
    <x v="7"/>
    <x v="16"/>
    <x v="14"/>
    <x v="3"/>
    <x v="3"/>
    <x v="1"/>
    <x v="1"/>
    <x v="16"/>
    <x v="9"/>
  </r>
  <r>
    <x v="17"/>
    <x v="17"/>
    <x v="1"/>
    <x v="12"/>
    <x v="12"/>
    <x v="15"/>
    <x v="7"/>
    <x v="3"/>
    <x v="1"/>
    <x v="0"/>
    <x v="17"/>
    <x v="10"/>
  </r>
  <r>
    <x v="18"/>
    <x v="18"/>
    <x v="1"/>
    <x v="13"/>
    <x v="17"/>
    <x v="0"/>
    <x v="0"/>
    <x v="0"/>
    <x v="2"/>
    <x v="0"/>
    <x v="18"/>
    <x v="0"/>
  </r>
  <r>
    <x v="19"/>
    <x v="19"/>
    <x v="0"/>
    <x v="14"/>
    <x v="18"/>
    <x v="16"/>
    <x v="1"/>
    <x v="1"/>
    <x v="1"/>
    <x v="0"/>
    <x v="19"/>
    <x v="1"/>
  </r>
  <r>
    <x v="20"/>
    <x v="20"/>
    <x v="1"/>
    <x v="15"/>
    <x v="19"/>
    <x v="1"/>
    <x v="1"/>
    <x v="0"/>
    <x v="1"/>
    <x v="1"/>
    <x v="20"/>
    <x v="11"/>
  </r>
  <r>
    <x v="21"/>
    <x v="21"/>
    <x v="1"/>
    <x v="16"/>
    <x v="20"/>
    <x v="17"/>
    <x v="6"/>
    <x v="2"/>
    <x v="1"/>
    <x v="0"/>
    <x v="21"/>
    <x v="7"/>
  </r>
  <r>
    <x v="22"/>
    <x v="22"/>
    <x v="1"/>
    <x v="0"/>
    <x v="21"/>
    <x v="18"/>
    <x v="1"/>
    <x v="3"/>
    <x v="0"/>
    <x v="2"/>
    <x v="22"/>
    <x v="12"/>
  </r>
  <r>
    <x v="23"/>
    <x v="23"/>
    <x v="1"/>
    <x v="0"/>
    <x v="22"/>
    <x v="8"/>
    <x v="6"/>
    <x v="0"/>
    <x v="0"/>
    <x v="2"/>
    <x v="23"/>
    <x v="13"/>
  </r>
  <r>
    <x v="24"/>
    <x v="24"/>
    <x v="0"/>
    <x v="0"/>
    <x v="23"/>
    <x v="15"/>
    <x v="7"/>
    <x v="2"/>
    <x v="0"/>
    <x v="0"/>
    <x v="24"/>
    <x v="14"/>
  </r>
  <r>
    <x v="25"/>
    <x v="25"/>
    <x v="1"/>
    <x v="17"/>
    <x v="24"/>
    <x v="19"/>
    <x v="7"/>
    <x v="0"/>
    <x v="1"/>
    <x v="0"/>
    <x v="25"/>
    <x v="15"/>
  </r>
  <r>
    <x v="26"/>
    <x v="26"/>
    <x v="1"/>
    <x v="18"/>
    <x v="25"/>
    <x v="20"/>
    <x v="3"/>
    <x v="0"/>
    <x v="1"/>
    <x v="2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CD6674-CBF6-48AD-B13C-A26B40DD18D8}" name="피벗 테이블3" cacheId="17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2:H20" firstHeaderRow="1" firstDataRow="2" firstDataCol="2"/>
  <pivotFields count="13">
    <pivotField compact="0" showAll="0"/>
    <pivotField compact="0" showAll="0"/>
    <pivotField compact="0" showAll="0"/>
    <pivotField compact="0" showAll="0"/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compact="0" showAll="0"/>
    <pivotField compact="0" showAll="0"/>
    <pivotField axis="axisCol" compact="0" showAll="0">
      <items count="5">
        <item x="3"/>
        <item x="2"/>
        <item x="0"/>
        <item x="1"/>
        <item t="default"/>
      </items>
    </pivotField>
    <pivotField compact="0" showAll="0"/>
    <pivotField compact="0" showAll="0"/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12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7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10" subtotal="average" baseField="13" baseItem="0"/>
    <dataField name="평균 : 대여비용" fld="11" subtotal="average" baseField="1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>
      <selection activeCell="H32" sqref="H32"/>
    </sheetView>
  </sheetViews>
  <sheetFormatPr defaultRowHeight="16.5"/>
  <cols>
    <col min="1" max="1" width="9.625" bestFit="1" customWidth="1"/>
    <col min="2" max="2" width="7.125" bestFit="1" customWidth="1"/>
    <col min="3" max="3" width="9" bestFit="1" customWidth="1"/>
    <col min="4" max="5" width="11.125" bestFit="1" customWidth="1"/>
    <col min="6" max="10" width="9" bestFit="1" customWidth="1"/>
    <col min="11" max="11" width="10.875" bestFit="1" customWidth="1"/>
    <col min="12" max="12" width="12.875" bestFit="1" customWidth="1"/>
  </cols>
  <sheetData>
    <row r="2" spans="1:11" ht="20.25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9" t="s">
        <v>153</v>
      </c>
      <c r="B33" s="19"/>
    </row>
    <row r="34" spans="1:5">
      <c r="A34" s="19" t="b">
        <f>AND(ISEVEN(RIGHT(A5)), J5&gt;=100)</f>
        <v>0</v>
      </c>
      <c r="B34" s="19"/>
    </row>
    <row r="35" spans="1:5">
      <c r="A35" s="19"/>
      <c r="B35" s="19"/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F11">
    <cfRule type="expression" dxfId="1" priority="2">
      <formula>OR(_xlfn.RANK.EQ($K5,$K$5:$K$31,0)&lt;=3,_xlfn.RANK.EQ($K5,$K$5:$K$31,1)&lt;=3)</formula>
    </cfRule>
  </conditionalFormatting>
  <conditionalFormatting sqref="A5:K31">
    <cfRule type="expression" dxfId="0" priority="1">
      <formula>OR(_xlfn.RANK.EQ($K5,$K$5:$K$31,0)&lt;=3,_xlfn.RANK.EQ($K5,$K$5:$K$31,1)&lt;=3)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workbookViewId="0">
      <selection activeCell="P26" sqref="P26"/>
    </sheetView>
  </sheetViews>
  <sheetFormatPr defaultRowHeight="16.5"/>
  <cols>
    <col min="1" max="1" width="9.625" bestFit="1" customWidth="1"/>
    <col min="2" max="2" width="7.125" bestFit="1" customWidth="1"/>
    <col min="3" max="3" width="9" customWidth="1"/>
    <col min="4" max="4" width="11.125" customWidth="1"/>
    <col min="5" max="5" width="11.125" bestFit="1" customWidth="1"/>
    <col min="6" max="10" width="9" bestFit="1" customWidth="1"/>
    <col min="12" max="12" width="10.875" bestFit="1" customWidth="1"/>
    <col min="13" max="13" width="2.5" customWidth="1"/>
    <col min="15" max="17" width="9.375" bestFit="1" customWidth="1"/>
    <col min="18" max="20" width="10.8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_xlfn.CONCAT(TRIM(F4),"/",LEFT(TRIM(F4),1)+1,"일")</f>
        <v>3박/4일</v>
      </c>
      <c r="H4" s="1" t="s">
        <v>15</v>
      </c>
      <c r="I4" s="4" t="str">
        <f>LEFT(TRIM(F4),1)</f>
        <v>3</v>
      </c>
      <c r="J4" s="1" t="s">
        <v>16</v>
      </c>
      <c r="K4" s="1">
        <v>84</v>
      </c>
      <c r="L4" s="5">
        <f>HLOOKUP(K4,$O$14:$T$19,MATCH(H4,$N$16:$N$19,0)+2,1)</f>
        <v>495000</v>
      </c>
      <c r="N4" s="1" t="s">
        <v>47</v>
      </c>
      <c r="O4" s="1" t="str" cm="1">
        <f t="array" ref="O4">SUM(IF( ($H$4:$H$30=O$3)* ($J$4:$J$30=$N4),1)) &amp; "건"</f>
        <v>2건</v>
      </c>
      <c r="P4" s="1" t="str" cm="1">
        <f t="array" ref="P4">SUM(IF( ($H$4:$H$30=P$3)* ($J$4:$J$30=$N4),1)) &amp; "건"</f>
        <v>0건</v>
      </c>
      <c r="Q4" s="1" t="str" cm="1">
        <f t="array" ref="Q4">SUM(IF( ($H$4:$H$30=Q$3)* ($J$4:$J$30=$N4),1)) &amp; "건"</f>
        <v>3건</v>
      </c>
      <c r="R4" s="1" t="str" cm="1">
        <f t="array" ref="R4">SUM(IF( ($H$4:$H$30=R$3)* ($J$4:$J$30=$N4),1)) &amp; 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_xlfn.CONCAT(TRIM(F5),"/",LEFT(TRIM(F5),1)+1,"일")</f>
        <v>4박/5일</v>
      </c>
      <c r="H5" s="1" t="s">
        <v>21</v>
      </c>
      <c r="I5" s="4" t="str">
        <f t="shared" ref="I5:I30" si="1">LEFT(TRIM(F5),1)</f>
        <v>4</v>
      </c>
      <c r="J5" s="1" t="s">
        <v>16</v>
      </c>
      <c r="K5" s="1">
        <v>103</v>
      </c>
      <c r="L5" s="5">
        <f t="shared" ref="L5:L30" si="2">HLOOKUP(K5,$O$14:$T$19,MATCH(H5,$N$16:$N$19,0)+2,1)</f>
        <v>1071000</v>
      </c>
      <c r="N5" s="1" t="s">
        <v>16</v>
      </c>
      <c r="O5" s="1" t="str" cm="1">
        <f t="array" ref="O5">SUM(IF( ($H$4:$H$30=O$3)* ($J$4:$J$30=$N5),1)) &amp; "건"</f>
        <v>1건</v>
      </c>
      <c r="P5" s="1" t="str" cm="1">
        <f t="array" ref="P5">SUM(IF( ($H$4:$H$30=P$3)* ($J$4:$J$30=$N5),1)) &amp; "건"</f>
        <v>4건</v>
      </c>
      <c r="Q5" s="1" t="str" cm="1">
        <f t="array" ref="Q5">SUM(IF( ($H$4:$H$30=Q$3)* ($J$4:$J$30=$N5),1)) &amp; "건"</f>
        <v>3건</v>
      </c>
      <c r="R5" s="1" t="str" cm="1">
        <f t="array" ref="R5">SUM(IF( ($H$4:$H$30=R$3)* ($J$4:$J$30=$N5),1)) &amp; 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>
        <f t="shared" si="1"/>
        <v>4</v>
      </c>
      <c r="J6" s="1" t="s">
        <v>16</v>
      </c>
      <c r="K6" s="1">
        <v>109</v>
      </c>
      <c r="L6" s="5">
        <f t="shared" si="2"/>
        <v>714000</v>
      </c>
      <c r="N6" s="1" t="s">
        <v>30</v>
      </c>
      <c r="O6" s="1" t="str" cm="1">
        <f t="array" ref="O6">SUM(IF( ($H$4:$H$30=O$3)* ($J$4:$J$30=$N6),1)) &amp; "건"</f>
        <v>2건</v>
      </c>
      <c r="P6" s="1" t="str" cm="1">
        <f t="array" ref="P6">SUM(IF( ($H$4:$H$30=P$3)* ($J$4:$J$30=$N6),1)) &amp; "건"</f>
        <v>5건</v>
      </c>
      <c r="Q6" s="1" t="str" cm="1">
        <f t="array" ref="Q6">SUM(IF( ($H$4:$H$30=Q$3)* ($J$4:$J$30=$N6),1)) &amp; "건"</f>
        <v>2건</v>
      </c>
      <c r="R6" s="1" t="str" cm="1">
        <f t="array" ref="R6">SUM(IF( ($H$4:$H$30=R$3)* ($J$4:$J$30=$N6),1)) &amp; 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>
        <f t="shared" si="1"/>
        <v>6</v>
      </c>
      <c r="J7" s="1" t="s">
        <v>30</v>
      </c>
      <c r="K7" s="1">
        <v>158</v>
      </c>
      <c r="L7" s="5">
        <f t="shared" si="2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t="str">
        <f t="shared" si="1"/>
        <v>2</v>
      </c>
      <c r="J8" s="1" t="s">
        <v>16</v>
      </c>
      <c r="K8" s="1">
        <v>57</v>
      </c>
      <c r="L8" s="5">
        <f t="shared" si="2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t="str">
        <f t="shared" si="1"/>
        <v>6</v>
      </c>
      <c r="J9" s="1" t="s">
        <v>16</v>
      </c>
      <c r="K9" s="1">
        <v>152</v>
      </c>
      <c r="L9" s="5">
        <f t="shared" si="2"/>
        <v>990000</v>
      </c>
      <c r="N9" s="1" t="s">
        <v>2</v>
      </c>
      <c r="O9" s="6" t="s">
        <v>47</v>
      </c>
      <c r="P9" s="6" t="s">
        <v>16</v>
      </c>
      <c r="Q9" s="6" t="s">
        <v>30</v>
      </c>
      <c r="S9" s="24" t="s">
        <v>166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>
        <f t="shared" si="1"/>
        <v>3</v>
      </c>
      <c r="J10" s="1" t="s">
        <v>30</v>
      </c>
      <c r="K10" s="1">
        <v>82</v>
      </c>
      <c r="L10" s="5">
        <f t="shared" si="2"/>
        <v>810000</v>
      </c>
      <c r="N10" s="1" t="s">
        <v>19</v>
      </c>
      <c r="O10" s="1"/>
      <c r="P10" s="1"/>
      <c r="Q10" s="1"/>
      <c r="S10">
        <f>COUNTA(J4:J30)</f>
        <v>27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t="str">
        <f t="shared" si="1"/>
        <v>1</v>
      </c>
      <c r="J11" s="1" t="s">
        <v>16</v>
      </c>
      <c r="K11" s="1">
        <v>43</v>
      </c>
      <c r="L11" s="5">
        <f t="shared" si="2"/>
        <v>120000</v>
      </c>
      <c r="N11" s="1" t="s">
        <v>13</v>
      </c>
      <c r="O11" s="1"/>
      <c r="P11" s="1"/>
      <c r="Q11" s="1"/>
      <c r="S11" t="str">
        <f>TEXT(S10,"%")</f>
        <v>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>
        <f t="shared" si="1"/>
        <v>2</v>
      </c>
      <c r="J12" s="1" t="s">
        <v>30</v>
      </c>
      <c r="K12" s="1">
        <v>63</v>
      </c>
      <c r="L12" s="5">
        <f t="shared" si="2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>
        <f t="shared" si="1"/>
        <v>7</v>
      </c>
      <c r="J13" s="1" t="s">
        <v>47</v>
      </c>
      <c r="K13" s="1">
        <v>173</v>
      </c>
      <c r="L13" s="5">
        <f t="shared" si="2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t="str">
        <f t="shared" si="1"/>
        <v>6</v>
      </c>
      <c r="J14" s="1" t="s">
        <v>16</v>
      </c>
      <c r="K14" s="1">
        <v>151</v>
      </c>
      <c r="L14" s="5">
        <f t="shared" si="2"/>
        <v>990000</v>
      </c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t="str">
        <f t="shared" si="1"/>
        <v>3</v>
      </c>
      <c r="J15" s="1" t="s">
        <v>30</v>
      </c>
      <c r="K15" s="1">
        <v>88</v>
      </c>
      <c r="L15" s="5">
        <f t="shared" si="2"/>
        <v>495000</v>
      </c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t="str">
        <f t="shared" si="1"/>
        <v>5</v>
      </c>
      <c r="J16" s="1" t="s">
        <v>47</v>
      </c>
      <c r="K16" s="1">
        <v>133</v>
      </c>
      <c r="L16" s="5">
        <f t="shared" si="2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t="str">
        <f t="shared" si="1"/>
        <v>1</v>
      </c>
      <c r="J17" s="1" t="s">
        <v>30</v>
      </c>
      <c r="K17" s="1">
        <v>39</v>
      </c>
      <c r="L17" s="5">
        <f t="shared" si="2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t="str">
        <f t="shared" si="1"/>
        <v>1</v>
      </c>
      <c r="J18" s="1" t="s">
        <v>47</v>
      </c>
      <c r="K18" s="1">
        <v>39</v>
      </c>
      <c r="L18" s="5">
        <f t="shared" si="2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t="str">
        <f t="shared" si="1"/>
        <v>1</v>
      </c>
      <c r="J19" s="1" t="s">
        <v>30</v>
      </c>
      <c r="K19" s="1">
        <v>36</v>
      </c>
      <c r="L19" s="5">
        <f t="shared" si="2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t="str">
        <f t="shared" si="1"/>
        <v>9</v>
      </c>
      <c r="J20" s="1" t="s">
        <v>16</v>
      </c>
      <c r="K20" s="1">
        <v>219</v>
      </c>
      <c r="L20" s="5">
        <f t="shared" si="2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t="str">
        <f t="shared" si="1"/>
        <v>7</v>
      </c>
      <c r="J21" s="1" t="s">
        <v>30</v>
      </c>
      <c r="K21" s="1">
        <v>174</v>
      </c>
      <c r="L21" s="5">
        <f t="shared" si="2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t="str">
        <f t="shared" si="1"/>
        <v>9</v>
      </c>
      <c r="J22" s="1" t="s">
        <v>30</v>
      </c>
      <c r="K22" s="1">
        <v>218</v>
      </c>
      <c r="L22" s="5">
        <f t="shared" si="2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t="str">
        <f t="shared" si="1"/>
        <v>3</v>
      </c>
      <c r="J23" s="1" t="s">
        <v>47</v>
      </c>
      <c r="K23" s="1">
        <v>90</v>
      </c>
      <c r="L23" s="5">
        <f t="shared" si="2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>
        <f t="shared" si="1"/>
        <v>5</v>
      </c>
      <c r="J24" s="1" t="s">
        <v>47</v>
      </c>
      <c r="K24" s="1">
        <v>132</v>
      </c>
      <c r="L24" s="5">
        <f t="shared" si="2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t="str">
        <f t="shared" si="1"/>
        <v>7</v>
      </c>
      <c r="J25" s="1" t="s">
        <v>47</v>
      </c>
      <c r="K25" s="1">
        <v>188</v>
      </c>
      <c r="L25" s="5">
        <f t="shared" si="2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t="str">
        <f t="shared" si="1"/>
        <v>5</v>
      </c>
      <c r="J26" s="1" t="s">
        <v>30</v>
      </c>
      <c r="K26" s="1">
        <v>127</v>
      </c>
      <c r="L26" s="5">
        <f t="shared" si="2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t="str">
        <f t="shared" si="1"/>
        <v>3</v>
      </c>
      <c r="J27" s="1" t="s">
        <v>47</v>
      </c>
      <c r="K27" s="1">
        <v>85</v>
      </c>
      <c r="L27" s="5">
        <f t="shared" si="2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>
        <f t="shared" si="1"/>
        <v>6</v>
      </c>
      <c r="J28" s="1" t="s">
        <v>30</v>
      </c>
      <c r="K28" s="1">
        <v>153</v>
      </c>
      <c r="L28" s="5">
        <f t="shared" si="2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t="str">
        <f t="shared" si="1"/>
        <v>4</v>
      </c>
      <c r="J29" s="1" t="s">
        <v>16</v>
      </c>
      <c r="K29" s="1">
        <v>112</v>
      </c>
      <c r="L29" s="5">
        <f t="shared" si="2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>
        <f t="shared" si="1"/>
        <v>2</v>
      </c>
      <c r="J30" s="1" t="s">
        <v>16</v>
      </c>
      <c r="K30" s="1">
        <v>64</v>
      </c>
      <c r="L30" s="5">
        <f t="shared" si="2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tabSelected="1" workbookViewId="0">
      <selection activeCell="H25" sqref="H25"/>
    </sheetView>
  </sheetViews>
  <sheetFormatPr defaultRowHeight="16.5"/>
  <cols>
    <col min="1" max="1" width="3.625" customWidth="1"/>
    <col min="2" max="2" width="20.125" bestFit="1" customWidth="1"/>
    <col min="3" max="3" width="14.875" bestFit="1" customWidth="1"/>
    <col min="4" max="10" width="14.5" bestFit="1" customWidth="1"/>
    <col min="11" max="12" width="15.25" bestFit="1" customWidth="1"/>
    <col min="13" max="14" width="20.125" bestFit="1" customWidth="1"/>
  </cols>
  <sheetData>
    <row r="2" spans="2:8">
      <c r="D2" s="20" t="s">
        <v>6</v>
      </c>
    </row>
    <row r="3" spans="2:8">
      <c r="B3" s="20" t="s">
        <v>160</v>
      </c>
      <c r="C3" s="20" t="s">
        <v>161</v>
      </c>
      <c r="D3" t="s">
        <v>21</v>
      </c>
      <c r="E3" t="s">
        <v>25</v>
      </c>
      <c r="F3" t="s">
        <v>34</v>
      </c>
      <c r="G3" t="s">
        <v>15</v>
      </c>
      <c r="H3" t="s">
        <v>154</v>
      </c>
    </row>
    <row r="4" spans="2:8">
      <c r="B4" t="s">
        <v>155</v>
      </c>
      <c r="D4" s="21"/>
      <c r="E4" s="21"/>
      <c r="F4" s="21"/>
      <c r="G4" s="21"/>
      <c r="H4" s="21"/>
    </row>
    <row r="5" spans="2:8">
      <c r="C5" t="s">
        <v>162</v>
      </c>
      <c r="D5" s="21"/>
      <c r="E5" s="21">
        <v>144.66666666666666</v>
      </c>
      <c r="F5" s="21">
        <v>118.33333333333333</v>
      </c>
      <c r="G5" s="21"/>
      <c r="H5" s="21">
        <v>131.5</v>
      </c>
    </row>
    <row r="6" spans="2:8">
      <c r="C6" t="s">
        <v>164</v>
      </c>
      <c r="D6" s="21"/>
      <c r="E6" s="21">
        <v>898000</v>
      </c>
      <c r="F6" s="21">
        <v>945000</v>
      </c>
      <c r="G6" s="21"/>
      <c r="H6" s="21">
        <v>921500</v>
      </c>
    </row>
    <row r="7" spans="2:8">
      <c r="B7" t="s">
        <v>156</v>
      </c>
      <c r="D7" s="21"/>
      <c r="E7" s="21"/>
      <c r="F7" s="21"/>
      <c r="G7" s="21"/>
      <c r="H7" s="21"/>
    </row>
    <row r="8" spans="2:8">
      <c r="C8" t="s">
        <v>162</v>
      </c>
      <c r="D8" s="21">
        <v>103</v>
      </c>
      <c r="E8" s="21">
        <v>49.5</v>
      </c>
      <c r="F8" s="21">
        <v>132.5</v>
      </c>
      <c r="G8" s="21"/>
      <c r="H8" s="21">
        <v>93.4</v>
      </c>
    </row>
    <row r="9" spans="2:8">
      <c r="C9" t="s">
        <v>164</v>
      </c>
      <c r="D9" s="21">
        <v>1071000</v>
      </c>
      <c r="E9" s="21">
        <v>231000</v>
      </c>
      <c r="F9" s="21">
        <v>1065500</v>
      </c>
      <c r="G9" s="21"/>
      <c r="H9" s="21">
        <v>732800</v>
      </c>
    </row>
    <row r="10" spans="2:8">
      <c r="B10" t="s">
        <v>157</v>
      </c>
      <c r="D10" s="21"/>
      <c r="E10" s="21"/>
      <c r="F10" s="21"/>
      <c r="G10" s="21"/>
      <c r="H10" s="21"/>
    </row>
    <row r="11" spans="2:8">
      <c r="C11" t="s">
        <v>162</v>
      </c>
      <c r="D11" s="21">
        <v>150.5</v>
      </c>
      <c r="E11" s="21">
        <v>97.5</v>
      </c>
      <c r="F11" s="21">
        <v>53.333333333333336</v>
      </c>
      <c r="G11" s="21">
        <v>173</v>
      </c>
      <c r="H11" s="21">
        <v>103.625</v>
      </c>
    </row>
    <row r="12" spans="2:8">
      <c r="C12" t="s">
        <v>164</v>
      </c>
      <c r="D12" s="21">
        <v>1147500</v>
      </c>
      <c r="E12" s="21">
        <v>555000</v>
      </c>
      <c r="F12" s="21">
        <v>335333.33333333331</v>
      </c>
      <c r="G12" s="21">
        <v>908000</v>
      </c>
      <c r="H12" s="21">
        <v>664875</v>
      </c>
    </row>
    <row r="13" spans="2:8">
      <c r="B13" t="s">
        <v>158</v>
      </c>
      <c r="D13" s="21"/>
      <c r="E13" s="21"/>
      <c r="F13" s="21"/>
      <c r="G13" s="21"/>
      <c r="H13" s="21"/>
    </row>
    <row r="14" spans="2:8">
      <c r="C14" t="s">
        <v>162</v>
      </c>
      <c r="D14" s="21">
        <v>39</v>
      </c>
      <c r="E14" s="21">
        <v>127</v>
      </c>
      <c r="F14" s="21"/>
      <c r="G14" s="21">
        <v>86</v>
      </c>
      <c r="H14" s="21">
        <v>84.5</v>
      </c>
    </row>
    <row r="15" spans="2:8">
      <c r="C15" t="s">
        <v>164</v>
      </c>
      <c r="D15" s="21">
        <v>180000</v>
      </c>
      <c r="E15" s="21">
        <v>864000</v>
      </c>
      <c r="F15" s="21"/>
      <c r="G15" s="21">
        <v>495000</v>
      </c>
      <c r="H15" s="21">
        <v>508500</v>
      </c>
    </row>
    <row r="16" spans="2:8">
      <c r="B16" t="s">
        <v>159</v>
      </c>
      <c r="D16" s="21"/>
      <c r="E16" s="21"/>
      <c r="F16" s="21"/>
      <c r="G16" s="21"/>
      <c r="H16" s="21"/>
    </row>
    <row r="17" spans="2:8">
      <c r="C17" t="s">
        <v>162</v>
      </c>
      <c r="D17" s="21">
        <v>188</v>
      </c>
      <c r="E17" s="21">
        <v>158</v>
      </c>
      <c r="F17" s="21"/>
      <c r="G17" s="21">
        <v>151.5</v>
      </c>
      <c r="H17" s="21">
        <v>162.25</v>
      </c>
    </row>
    <row r="18" spans="2:8">
      <c r="C18" t="s">
        <v>164</v>
      </c>
      <c r="D18" s="21">
        <v>1485000</v>
      </c>
      <c r="E18" s="21">
        <v>990000</v>
      </c>
      <c r="F18" s="21"/>
      <c r="G18" s="21">
        <v>701500</v>
      </c>
      <c r="H18" s="21">
        <v>969500</v>
      </c>
    </row>
    <row r="19" spans="2:8">
      <c r="B19" t="s">
        <v>163</v>
      </c>
      <c r="D19" s="21">
        <v>126.2</v>
      </c>
      <c r="E19" s="21">
        <v>112.55555555555556</v>
      </c>
      <c r="F19" s="21">
        <v>97.5</v>
      </c>
      <c r="G19" s="21">
        <v>129.6</v>
      </c>
      <c r="H19" s="21">
        <v>113.77777777777777</v>
      </c>
    </row>
    <row r="20" spans="2:8">
      <c r="B20" t="s">
        <v>165</v>
      </c>
      <c r="D20" s="21">
        <v>1006200</v>
      </c>
      <c r="E20" s="21">
        <v>680000</v>
      </c>
      <c r="F20" s="21">
        <v>746500</v>
      </c>
      <c r="G20" s="21">
        <v>660200</v>
      </c>
      <c r="H20" s="21">
        <v>756444.4444444445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E21" sqref="E21"/>
    </sheetView>
  </sheetViews>
  <sheetFormatPr defaultRowHeight="16.5"/>
  <cols>
    <col min="1" max="1" width="4.125" customWidth="1"/>
    <col min="2" max="2" width="9" bestFit="1" customWidth="1"/>
    <col min="6" max="6" width="4.5" customWidth="1"/>
    <col min="7" max="7" width="10.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2">
        <v>151012.5</v>
      </c>
      <c r="D12" s="22">
        <v>87051.5</v>
      </c>
      <c r="E12" s="22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2">
        <v>101774</v>
      </c>
      <c r="D13" s="22">
        <v>83765</v>
      </c>
      <c r="E13" s="22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2">
        <v>106827</v>
      </c>
      <c r="D14" s="22">
        <v>63584</v>
      </c>
      <c r="E14" s="22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2">
        <v>76324</v>
      </c>
      <c r="D15" s="22">
        <v>84321</v>
      </c>
      <c r="E15" s="22">
        <v>61351</v>
      </c>
      <c r="F15" s="9"/>
    </row>
    <row r="16" spans="2:10">
      <c r="B16" s="1" t="s">
        <v>118</v>
      </c>
      <c r="C16" s="22">
        <v>117270</v>
      </c>
      <c r="D16" s="22">
        <v>99273.5</v>
      </c>
      <c r="E16" s="22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disablePrompts="1" count="1">
    <dataValidation type="list" allowBlank="1" showInputMessage="1" showErrorMessage="1" promptTitle="지역선택" prompt="목록에 없는 지역은 직접 입력하세요." sqref="B3:B7 G3:G7 B12:B16" xr:uid="{8EFBCF45-A4A2-40B2-A97A-C60739695258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workbookViewId="0">
      <selection activeCell="L22" sqref="L22"/>
    </sheetView>
  </sheetViews>
  <sheetFormatPr defaultRowHeight="16.5"/>
  <cols>
    <col min="1" max="1" width="11" bestFit="1" customWidth="1"/>
    <col min="2" max="2" width="8.625" customWidth="1"/>
    <col min="3" max="3" width="10.75" customWidth="1"/>
    <col min="6" max="6" width="7.875" customWidth="1"/>
    <col min="7" max="7" width="11.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M18" sqref="M18"/>
    </sheetView>
  </sheetViews>
  <sheetFormatPr defaultRowHeight="16.5"/>
  <cols>
    <col min="3" max="3" width="11.125" bestFit="1" customWidth="1"/>
    <col min="4" max="4" width="9" bestFit="1" customWidth="1"/>
    <col min="9" max="9" width="10.875" bestFit="1" customWidth="1"/>
    <col min="10" max="10" width="1.625" customWidth="1"/>
    <col min="11" max="12" width="6.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3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3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3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3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3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3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3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3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3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3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3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3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3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3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3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3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3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3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3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3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3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3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3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3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3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3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3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N17" sqref="N17"/>
    </sheetView>
  </sheetViews>
  <sheetFormatPr defaultRowHeight="16.5"/>
  <cols>
    <col min="1" max="1" width="3.375" customWidth="1"/>
    <col min="2" max="2" width="7.125" bestFit="1" customWidth="1"/>
    <col min="3" max="3" width="6.75" bestFit="1" customWidth="1"/>
    <col min="4" max="4" width="9" bestFit="1" customWidth="1"/>
    <col min="5" max="5" width="16.125" bestFit="1" customWidth="1"/>
    <col min="6" max="6" width="8.375" bestFit="1" customWidth="1"/>
    <col min="7" max="7" width="2.5" customWidth="1"/>
    <col min="8" max="8" width="11" bestFit="1" customWidth="1"/>
    <col min="9" max="9" width="8.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5</xdr:col>
                <xdr:colOff>628650</xdr:colOff>
                <xdr:row>3</xdr:row>
                <xdr:rowOff>19050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jinsuk noh</cp:lastModifiedBy>
  <cp:lastPrinted>2024-12-29T10:50:36Z</cp:lastPrinted>
  <dcterms:created xsi:type="dcterms:W3CDTF">2023-07-14T11:40:39Z</dcterms:created>
  <dcterms:modified xsi:type="dcterms:W3CDTF">2024-12-29T11:46:08Z</dcterms:modified>
</cp:coreProperties>
</file>