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gil1\OneDrive\바탕 화면\시나공\02 최신기출유형\"/>
    </mc:Choice>
  </mc:AlternateContent>
  <xr:revisionPtr revIDLastSave="0" documentId="13_ncr:1_{C3F525DD-B95A-463A-A49E-802DC4641EDA}" xr6:coauthVersionLast="47" xr6:coauthVersionMax="47" xr10:uidLastSave="{00000000-0000-0000-0000-000000000000}"/>
  <bookViews>
    <workbookView xWindow="610" yWindow="1120" windowWidth="20160" windowHeight="12870" activeTab="5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5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4" i="5" l="1"/>
  <c r="F24" i="5"/>
  <c r="E24" i="5"/>
  <c r="D24" i="5"/>
  <c r="C24" i="5"/>
  <c r="G14" i="5"/>
  <c r="G26" i="5" s="1"/>
  <c r="F14" i="5"/>
  <c r="F26" i="5" s="1"/>
  <c r="E14" i="5"/>
  <c r="E26" i="5" s="1"/>
  <c r="D14" i="5"/>
  <c r="D26" i="5" s="1"/>
  <c r="C14" i="5"/>
  <c r="C26" i="5" s="1"/>
  <c r="D31" i="4"/>
  <c r="D32" i="4"/>
  <c r="D33" i="4"/>
  <c r="D34" i="4"/>
  <c r="D35" i="4"/>
  <c r="D36" i="4"/>
  <c r="D37" i="4"/>
  <c r="D38" i="4"/>
  <c r="D39" i="4"/>
  <c r="D30" i="4"/>
  <c r="J17" i="4"/>
  <c r="J18" i="4"/>
  <c r="J19" i="4"/>
  <c r="J20" i="4"/>
  <c r="J21" i="4"/>
  <c r="J22" i="4"/>
  <c r="J23" i="4"/>
  <c r="J24" i="4"/>
  <c r="J25" i="4"/>
  <c r="J26" i="4"/>
  <c r="J16" i="4"/>
  <c r="E26" i="4"/>
  <c r="K4" i="4"/>
  <c r="K5" i="4"/>
  <c r="K6" i="4"/>
  <c r="K7" i="4"/>
  <c r="K8" i="4"/>
  <c r="K9" i="4"/>
  <c r="K10" i="4"/>
  <c r="K11" i="4"/>
  <c r="K12" i="4"/>
  <c r="K3" i="4"/>
  <c r="E4" i="4"/>
  <c r="E5" i="4"/>
  <c r="E6" i="4"/>
  <c r="E7" i="4"/>
  <c r="E8" i="4"/>
  <c r="E9" i="4"/>
  <c r="E10" i="4"/>
  <c r="E11" i="4"/>
  <c r="E12" i="4"/>
  <c r="E3" i="4"/>
  <c r="E5" i="7"/>
  <c r="E6" i="7"/>
  <c r="E7" i="7"/>
  <c r="E8" i="7"/>
  <c r="E9" i="7"/>
  <c r="E10" i="7"/>
  <c r="E11" i="7"/>
  <c r="E12" i="7"/>
  <c r="E13" i="7"/>
  <c r="E4" i="7"/>
  <c r="E4" i="8"/>
  <c r="E5" i="8"/>
  <c r="E6" i="8"/>
  <c r="E7" i="8"/>
  <c r="E8" i="8"/>
  <c r="H15" i="5"/>
  <c r="H23" i="5" s="1"/>
  <c r="H4" i="5"/>
  <c r="H16" i="5"/>
  <c r="H17" i="5"/>
  <c r="H5" i="5"/>
  <c r="H6" i="5"/>
  <c r="H18" i="5"/>
  <c r="H7" i="5"/>
  <c r="H19" i="5"/>
  <c r="H8" i="5"/>
  <c r="H20" i="5"/>
  <c r="H9" i="5"/>
  <c r="H21" i="5"/>
  <c r="H22" i="5"/>
  <c r="H10" i="5"/>
  <c r="H11" i="5"/>
  <c r="H12" i="5"/>
  <c r="G4" i="2"/>
  <c r="G5" i="2"/>
  <c r="G6" i="2"/>
  <c r="G7" i="2"/>
  <c r="G8" i="2"/>
  <c r="G9" i="2"/>
  <c r="G10" i="2"/>
  <c r="G11" i="2"/>
  <c r="G12" i="2"/>
  <c r="G13" i="2"/>
  <c r="G14" i="2"/>
  <c r="G15" i="2"/>
  <c r="H13" i="5" l="1"/>
  <c r="H25" i="5" s="1"/>
</calcChain>
</file>

<file path=xl/sharedStrings.xml><?xml version="1.0" encoding="utf-8"?>
<sst xmlns="http://schemas.openxmlformats.org/spreadsheetml/2006/main" count="347" uniqueCount="263">
  <si>
    <t>상공상사 거래명세서</t>
  </si>
  <si>
    <t>[표1]</t>
  </si>
  <si>
    <t>건강 검진 결과</t>
  </si>
  <si>
    <t>[표2]</t>
  </si>
  <si>
    <t>신입사원 채용결과</t>
  </si>
  <si>
    <t>검사일</t>
  </si>
  <si>
    <t>이름</t>
  </si>
  <si>
    <t>키(m)</t>
  </si>
  <si>
    <t>몸무게(kg)</t>
  </si>
  <si>
    <t>BMI지수</t>
  </si>
  <si>
    <t>응시번호</t>
  </si>
  <si>
    <t>필기</t>
  </si>
  <si>
    <t>실기</t>
  </si>
  <si>
    <t>면접</t>
  </si>
  <si>
    <t>합격여부</t>
  </si>
  <si>
    <t>11월 01일</t>
  </si>
  <si>
    <t>김성식</t>
  </si>
  <si>
    <t>11월 09일</t>
  </si>
  <si>
    <t>김천일</t>
  </si>
  <si>
    <t>11월 12일</t>
  </si>
  <si>
    <t>박정아</t>
  </si>
  <si>
    <t>11월 15일</t>
  </si>
  <si>
    <t>성명호</t>
  </si>
  <si>
    <t>11월 18일</t>
  </si>
  <si>
    <t>이진희</t>
  </si>
  <si>
    <t>11월 21일</t>
  </si>
  <si>
    <t>하진성</t>
  </si>
  <si>
    <t>최희정</t>
  </si>
  <si>
    <t>11월 27일</t>
  </si>
  <si>
    <t>김동준</t>
  </si>
  <si>
    <t>11월 30일</t>
  </si>
  <si>
    <t>유아영</t>
  </si>
  <si>
    <t>이가영</t>
  </si>
  <si>
    <t>[표3]</t>
  </si>
  <si>
    <t>영업사원 실적표</t>
  </si>
  <si>
    <t>[표4]</t>
  </si>
  <si>
    <t>회원 관리 현황</t>
  </si>
  <si>
    <t>사원명</t>
  </si>
  <si>
    <t>성별</t>
  </si>
  <si>
    <t>1월판매량</t>
  </si>
  <si>
    <t>2월판매량</t>
  </si>
  <si>
    <t>총판매량</t>
  </si>
  <si>
    <t>회원코드</t>
  </si>
  <si>
    <t>결제종류</t>
  </si>
  <si>
    <t>총결제액</t>
  </si>
  <si>
    <t>수수료</t>
  </si>
  <si>
    <t>손애진</t>
  </si>
  <si>
    <t>여</t>
  </si>
  <si>
    <t>SG-501</t>
  </si>
  <si>
    <t>IB-02</t>
  </si>
  <si>
    <t>이영해</t>
  </si>
  <si>
    <t>SG-502</t>
  </si>
  <si>
    <t>NA-31</t>
  </si>
  <si>
    <t>김은소</t>
  </si>
  <si>
    <t>SG-503</t>
  </si>
  <si>
    <t>원석빈</t>
  </si>
  <si>
    <t>남</t>
  </si>
  <si>
    <t>SG-504</t>
  </si>
  <si>
    <t>CC-13</t>
  </si>
  <si>
    <t>하주원</t>
  </si>
  <si>
    <t>SG-505</t>
  </si>
  <si>
    <t>이병훈</t>
  </si>
  <si>
    <t>SG-506</t>
  </si>
  <si>
    <t>문소라</t>
  </si>
  <si>
    <t>SG-507</t>
  </si>
  <si>
    <t>장동군</t>
  </si>
  <si>
    <t>SG-508</t>
  </si>
  <si>
    <t>송강후</t>
  </si>
  <si>
    <t>SG-509</t>
  </si>
  <si>
    <t>고소용</t>
  </si>
  <si>
    <t>SG-510</t>
  </si>
  <si>
    <t>여사원 총판매량 평균</t>
  </si>
  <si>
    <t>SG-511</t>
  </si>
  <si>
    <t>IB</t>
  </si>
  <si>
    <t>NA</t>
  </si>
  <si>
    <t>CC</t>
  </si>
  <si>
    <t>수수료비율</t>
  </si>
  <si>
    <t>&lt;결제수수료표&gt;</t>
    <phoneticPr fontId="1" type="noConversion"/>
  </si>
  <si>
    <t>[표5]</t>
  </si>
  <si>
    <t>김은희</t>
  </si>
  <si>
    <t>김주도</t>
  </si>
  <si>
    <t>유은별</t>
  </si>
  <si>
    <t>고사장</t>
  </si>
  <si>
    <t>성준혁</t>
  </si>
  <si>
    <t>임진성</t>
  </si>
  <si>
    <t>황진아</t>
  </si>
  <si>
    <t>박하나</t>
  </si>
  <si>
    <t>강대리</t>
  </si>
  <si>
    <t>유서현</t>
  </si>
  <si>
    <t>과일통조림 생산 현황</t>
    <phoneticPr fontId="1" type="noConversion"/>
  </si>
  <si>
    <t>제품명</t>
  </si>
  <si>
    <t>생산일자</t>
  </si>
  <si>
    <t>생산팀</t>
  </si>
  <si>
    <t>생산단가</t>
  </si>
  <si>
    <t>목표량</t>
  </si>
  <si>
    <t>생산율</t>
  </si>
  <si>
    <t>굿파인애플</t>
  </si>
  <si>
    <t>생산1팀</t>
  </si>
  <si>
    <t>생산2팀</t>
  </si>
  <si>
    <t>생산3팀</t>
  </si>
  <si>
    <t>코코넛밀크</t>
  </si>
  <si>
    <t>망고세븐</t>
  </si>
  <si>
    <t>옐로바나나</t>
  </si>
  <si>
    <t>1학년 중간고사 성적표</t>
    <phoneticPr fontId="1" type="noConversion"/>
  </si>
  <si>
    <t>성명</t>
  </si>
  <si>
    <t>국어</t>
  </si>
  <si>
    <t>영어</t>
  </si>
  <si>
    <t>수학</t>
  </si>
  <si>
    <t>과학</t>
  </si>
  <si>
    <t>사회</t>
  </si>
  <si>
    <t>총점</t>
  </si>
  <si>
    <t>윤산이</t>
  </si>
  <si>
    <t>민우람</t>
  </si>
  <si>
    <t>변정숙</t>
  </si>
  <si>
    <t>한진아</t>
  </si>
  <si>
    <t>정우성</t>
  </si>
  <si>
    <t>박재오</t>
  </si>
  <si>
    <t>남소현</t>
  </si>
  <si>
    <t>김정섭</t>
  </si>
  <si>
    <t>한예승</t>
  </si>
  <si>
    <t>유정만</t>
  </si>
  <si>
    <t>강소리</t>
  </si>
  <si>
    <t>강선빈</t>
  </si>
  <si>
    <t>신유라</t>
  </si>
  <si>
    <t>이고은</t>
  </si>
  <si>
    <t>배문기</t>
  </si>
  <si>
    <t>김병민</t>
  </si>
  <si>
    <t>이승학</t>
  </si>
  <si>
    <t>상공백화점 임대 현황</t>
    <phoneticPr fontId="1" type="noConversion"/>
  </si>
  <si>
    <t>매장명</t>
  </si>
  <si>
    <t>매장구분</t>
  </si>
  <si>
    <t>매장위치</t>
  </si>
  <si>
    <t>보증금</t>
  </si>
  <si>
    <t>임대료</t>
  </si>
  <si>
    <t>관리비</t>
  </si>
  <si>
    <t>MCTRO</t>
  </si>
  <si>
    <t>패션잡화</t>
  </si>
  <si>
    <t>1층</t>
  </si>
  <si>
    <t>둑스</t>
  </si>
  <si>
    <t>페리페리</t>
  </si>
  <si>
    <t>발렌슈아</t>
  </si>
  <si>
    <t>여성의류</t>
  </si>
  <si>
    <t>2층</t>
  </si>
  <si>
    <t>GStyle</t>
  </si>
  <si>
    <t>비비리토</t>
  </si>
  <si>
    <t>K4</t>
  </si>
  <si>
    <t>아웃도어</t>
  </si>
  <si>
    <t>3층</t>
  </si>
  <si>
    <t>유스페이스</t>
  </si>
  <si>
    <t>네푸</t>
  </si>
  <si>
    <t>짜장나라</t>
  </si>
  <si>
    <t>중식당</t>
  </si>
  <si>
    <t>4층</t>
  </si>
  <si>
    <t>볼레오르</t>
  </si>
  <si>
    <t>양식당</t>
  </si>
  <si>
    <t>민국뚝배기</t>
  </si>
  <si>
    <t>한식당</t>
  </si>
  <si>
    <t>컴퓨터활용능력 1급 필기 시험 결과</t>
    <phoneticPr fontId="1" type="noConversion"/>
  </si>
  <si>
    <t>수험번호</t>
  </si>
  <si>
    <t>컴퓨터일반</t>
  </si>
  <si>
    <t>스프레드시트</t>
  </si>
  <si>
    <t>데이터베이스</t>
  </si>
  <si>
    <t>평균</t>
  </si>
  <si>
    <t>1008-3401</t>
  </si>
  <si>
    <t>1008-3402</t>
  </si>
  <si>
    <t>1008-3403</t>
  </si>
  <si>
    <t>1008-3404</t>
  </si>
  <si>
    <t>1008-3405</t>
  </si>
  <si>
    <t>1008-3406</t>
  </si>
  <si>
    <t>1008-3407</t>
  </si>
  <si>
    <t>1008-3408</t>
  </si>
  <si>
    <t>1008-3409</t>
  </si>
  <si>
    <t>1008-3410</t>
  </si>
  <si>
    <t>스키제품 판매 현황</t>
    <phoneticPr fontId="1" type="noConversion"/>
  </si>
  <si>
    <t>용품명</t>
  </si>
  <si>
    <t>입고량</t>
  </si>
  <si>
    <t>판매가</t>
  </si>
  <si>
    <t>판매량</t>
  </si>
  <si>
    <t>판매총액</t>
  </si>
  <si>
    <t>스키복</t>
  </si>
  <si>
    <t>고글</t>
  </si>
  <si>
    <t>헬멧</t>
  </si>
  <si>
    <t>장갑</t>
  </si>
  <si>
    <t>보호대</t>
  </si>
  <si>
    <t>상품별 재고 현황</t>
  </si>
  <si>
    <t>회원 관리 현황</t>
    <phoneticPr fontId="1" type="noConversion"/>
  </si>
  <si>
    <t>회원코드</t>
    <phoneticPr fontId="1" type="noConversion"/>
  </si>
  <si>
    <t>회원명</t>
    <phoneticPr fontId="1" type="noConversion"/>
  </si>
  <si>
    <t>가입년도-등급</t>
    <phoneticPr fontId="1" type="noConversion"/>
  </si>
  <si>
    <t>2021-7-T2</t>
    <phoneticPr fontId="1" type="noConversion"/>
  </si>
  <si>
    <t>2019-5-A9</t>
    <phoneticPr fontId="1" type="noConversion"/>
  </si>
  <si>
    <t>2023-3-C6</t>
    <phoneticPr fontId="1" type="noConversion"/>
  </si>
  <si>
    <t>2020-7-K5</t>
    <phoneticPr fontId="1" type="noConversion"/>
  </si>
  <si>
    <t>2024-3-B1</t>
    <phoneticPr fontId="1" type="noConversion"/>
  </si>
  <si>
    <t>2018-5-G4</t>
    <phoneticPr fontId="1" type="noConversion"/>
  </si>
  <si>
    <t>&lt;등급번호표&gt;</t>
    <phoneticPr fontId="1" type="noConversion"/>
  </si>
  <si>
    <t>2022-7-S8</t>
    <phoneticPr fontId="1" type="noConversion"/>
  </si>
  <si>
    <t>등급번호</t>
    <phoneticPr fontId="1" type="noConversion"/>
  </si>
  <si>
    <t>등급</t>
    <phoneticPr fontId="1" type="noConversion"/>
  </si>
  <si>
    <t>2021-3-N3</t>
    <phoneticPr fontId="1" type="noConversion"/>
  </si>
  <si>
    <t>골드</t>
    <phoneticPr fontId="1" type="noConversion"/>
  </si>
  <si>
    <t>2023-5-D7</t>
    <phoneticPr fontId="1" type="noConversion"/>
  </si>
  <si>
    <t>실버</t>
    <phoneticPr fontId="1" type="noConversion"/>
  </si>
  <si>
    <t>2020-3-P5</t>
    <phoneticPr fontId="1" type="noConversion"/>
  </si>
  <si>
    <t>브론즈</t>
    <phoneticPr fontId="1" type="noConversion"/>
  </si>
  <si>
    <t>거래번호</t>
    <phoneticPr fontId="1" type="noConversion"/>
  </si>
  <si>
    <t>제품코드</t>
    <phoneticPr fontId="1" type="noConversion"/>
  </si>
  <si>
    <t>거래처명</t>
    <phoneticPr fontId="1" type="noConversion"/>
  </si>
  <si>
    <t>담당자</t>
    <phoneticPr fontId="1" type="noConversion"/>
  </si>
  <si>
    <t>거래량</t>
    <phoneticPr fontId="1" type="noConversion"/>
  </si>
  <si>
    <t>비고</t>
    <phoneticPr fontId="1" type="noConversion"/>
  </si>
  <si>
    <t>A-01-111</t>
    <phoneticPr fontId="1" type="noConversion"/>
  </si>
  <si>
    <t>A-01-112</t>
    <phoneticPr fontId="1" type="noConversion"/>
  </si>
  <si>
    <t>A-01-113</t>
    <phoneticPr fontId="1" type="noConversion"/>
  </si>
  <si>
    <t>A-01-114</t>
    <phoneticPr fontId="1" type="noConversion"/>
  </si>
  <si>
    <t>A-01-115</t>
    <phoneticPr fontId="1" type="noConversion"/>
  </si>
  <si>
    <t>A-01-116</t>
    <phoneticPr fontId="1" type="noConversion"/>
  </si>
  <si>
    <t>CMK-01</t>
    <phoneticPr fontId="1" type="noConversion"/>
  </si>
  <si>
    <t>CMK-93</t>
    <phoneticPr fontId="1" type="noConversion"/>
  </si>
  <si>
    <t>CMK-22</t>
    <phoneticPr fontId="1" type="noConversion"/>
  </si>
  <si>
    <t>CMK-53</t>
    <phoneticPr fontId="1" type="noConversion"/>
  </si>
  <si>
    <t>CMK-99</t>
    <phoneticPr fontId="1" type="noConversion"/>
  </si>
  <si>
    <t>CMK-06</t>
    <phoneticPr fontId="1" type="noConversion"/>
  </si>
  <si>
    <t>대한상사</t>
    <phoneticPr fontId="1" type="noConversion"/>
  </si>
  <si>
    <t>서울유통</t>
    <phoneticPr fontId="1" type="noConversion"/>
  </si>
  <si>
    <t>하나상사</t>
    <phoneticPr fontId="1" type="noConversion"/>
  </si>
  <si>
    <t>나라실업</t>
    <phoneticPr fontId="1" type="noConversion"/>
  </si>
  <si>
    <t>김한호</t>
    <phoneticPr fontId="1" type="noConversion"/>
  </si>
  <si>
    <t>이다해</t>
    <phoneticPr fontId="1" type="noConversion"/>
  </si>
  <si>
    <t>임선욱</t>
    <phoneticPr fontId="1" type="noConversion"/>
  </si>
  <si>
    <t>김종민</t>
    <phoneticPr fontId="1" type="noConversion"/>
  </si>
  <si>
    <t>최민경</t>
    <phoneticPr fontId="1" type="noConversion"/>
  </si>
  <si>
    <t>황진선</t>
    <phoneticPr fontId="1" type="noConversion"/>
  </si>
  <si>
    <t>우수</t>
    <phoneticPr fontId="1" type="noConversion"/>
  </si>
  <si>
    <t>일반</t>
    <phoneticPr fontId="1" type="noConversion"/>
  </si>
  <si>
    <t>신규</t>
    <phoneticPr fontId="1" type="noConversion"/>
  </si>
  <si>
    <t>生産量</t>
    <phoneticPr fontId="1" type="noConversion"/>
  </si>
  <si>
    <t>상품코드</t>
  </si>
  <si>
    <t>매입량</t>
  </si>
  <si>
    <t>매출량</t>
  </si>
  <si>
    <t>판매율</t>
  </si>
  <si>
    <t>PRO-01</t>
  </si>
  <si>
    <t>PRO-02</t>
  </si>
  <si>
    <t>PRO-03</t>
  </si>
  <si>
    <t>PRO-04</t>
  </si>
  <si>
    <t>PRO-05</t>
  </si>
  <si>
    <t>BAN-01</t>
  </si>
  <si>
    <t>BAN-02</t>
  </si>
  <si>
    <t>BAN-03</t>
  </si>
  <si>
    <t>BAN-04</t>
  </si>
  <si>
    <t>BAN-05</t>
  </si>
  <si>
    <t>전체 최대값</t>
  </si>
  <si>
    <t>남 최대</t>
  </si>
  <si>
    <t>여 최대</t>
  </si>
  <si>
    <t>남 평균</t>
  </si>
  <si>
    <t>여 평균</t>
  </si>
  <si>
    <t>전체 평균</t>
  </si>
  <si>
    <t>총합계</t>
  </si>
  <si>
    <t>전체 평균 : 임대료</t>
  </si>
  <si>
    <t>평균 : 임대료</t>
  </si>
  <si>
    <t>전체 평균 : 관리비</t>
  </si>
  <si>
    <t>평균 : 관리비</t>
  </si>
  <si>
    <t>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</si>
</sst>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0.0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41" fontId="0" fillId="0" borderId="1" xfId="1" applyFont="1" applyBorder="1">
      <alignment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9" fontId="0" fillId="0" borderId="11" xfId="2" applyFont="1" applyBorder="1">
      <alignment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1" fontId="0" fillId="0" borderId="13" xfId="1" applyFont="1" applyBorder="1">
      <alignment vertical="center"/>
    </xf>
    <xf numFmtId="9" fontId="0" fillId="0" borderId="14" xfId="2" applyFont="1" applyBorder="1">
      <alignment vertical="center"/>
    </xf>
    <xf numFmtId="9" fontId="0" fillId="0" borderId="0" xfId="0" applyNumberFormat="1">
      <alignment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0" xfId="0" pivotButton="1">
      <alignment vertical="center"/>
    </xf>
    <xf numFmtId="41" fontId="0" fillId="0" borderId="0" xfId="0" applyNumberFormat="1">
      <alignment vertical="center"/>
    </xf>
    <xf numFmtId="177" fontId="0" fillId="0" borderId="1" xfId="0" applyNumberFormat="1" applyBorder="1" applyAlignment="1">
      <alignment horizontal="center" vertical="center"/>
    </xf>
    <xf numFmtId="0" fontId="7" fillId="0" borderId="6" xfId="3" applyAlignment="1">
      <alignment horizontal="centerContinuous" vertical="center"/>
    </xf>
    <xf numFmtId="31" fontId="0" fillId="0" borderId="1" xfId="0" applyNumberFormat="1" applyBorder="1" applyAlignment="1">
      <alignment horizontal="center" vertical="center"/>
    </xf>
    <xf numFmtId="31" fontId="0" fillId="0" borderId="13" xfId="0" applyNumberForma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</cellXfs>
  <cellStyles count="4">
    <cellStyle name="백분율" xfId="2" builtinId="5"/>
    <cellStyle name="쉼표 [0]" xfId="1" builtinId="6"/>
    <cellStyle name="제목 1" xfId="3" builtinId="16"/>
    <cellStyle name="표준" xfId="0" builtinId="0"/>
  </cellStyles>
  <dxfs count="12"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스키제품 판매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차트작업!$D$3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스키복</c:v>
                </c:pt>
                <c:pt idx="1">
                  <c:v>고글</c:v>
                </c:pt>
                <c:pt idx="2">
                  <c:v>헬멧</c:v>
                </c:pt>
                <c:pt idx="3">
                  <c:v>장갑</c:v>
                </c:pt>
                <c:pt idx="4">
                  <c:v>보호대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67</c:v>
                </c:pt>
                <c:pt idx="1">
                  <c:v>146</c:v>
                </c:pt>
                <c:pt idx="2">
                  <c:v>97</c:v>
                </c:pt>
                <c:pt idx="3">
                  <c:v>132</c:v>
                </c:pt>
                <c:pt idx="4">
                  <c:v>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68-4D71-B1B6-24B3D75E73B1}"/>
            </c:ext>
          </c:extLst>
        </c:ser>
        <c:ser>
          <c:idx val="2"/>
          <c:order val="2"/>
          <c:tx>
            <c:strRef>
              <c:f>차트작업!$E$3</c:f>
              <c:strCache>
                <c:ptCount val="1"/>
                <c:pt idx="0">
                  <c:v>판매총액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스키복</c:v>
                </c:pt>
                <c:pt idx="1">
                  <c:v>고글</c:v>
                </c:pt>
                <c:pt idx="2">
                  <c:v>헬멧</c:v>
                </c:pt>
                <c:pt idx="3">
                  <c:v>장갑</c:v>
                </c:pt>
                <c:pt idx="4">
                  <c:v>보호대</c:v>
                </c:pt>
              </c:strCache>
            </c:strRef>
          </c:cat>
          <c:val>
            <c:numRef>
              <c:f>차트작업!$E$4:$E$8</c:f>
              <c:numCache>
                <c:formatCode>#,##0_ </c:formatCode>
                <c:ptCount val="5"/>
                <c:pt idx="0">
                  <c:v>6365000</c:v>
                </c:pt>
                <c:pt idx="1">
                  <c:v>5110000</c:v>
                </c:pt>
                <c:pt idx="2">
                  <c:v>3880000</c:v>
                </c:pt>
                <c:pt idx="3">
                  <c:v>3300000</c:v>
                </c:pt>
                <c:pt idx="4">
                  <c:v>4545000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03342480"/>
        <c:axId val="130334536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차트작업!$C$3</c15:sqref>
                        </c15:formulaRef>
                      </c:ext>
                    </c:extLst>
                    <c:strCache>
                      <c:ptCount val="1"/>
                      <c:pt idx="0">
                        <c:v>판매가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차트작업!$A$4:$A$8</c15:sqref>
                        </c15:formulaRef>
                      </c:ext>
                    </c:extLst>
                    <c:strCache>
                      <c:ptCount val="5"/>
                      <c:pt idx="0">
                        <c:v>스키복</c:v>
                      </c:pt>
                      <c:pt idx="1">
                        <c:v>고글</c:v>
                      </c:pt>
                      <c:pt idx="2">
                        <c:v>헬멧</c:v>
                      </c:pt>
                      <c:pt idx="3">
                        <c:v>장갑</c:v>
                      </c:pt>
                      <c:pt idx="4">
                        <c:v>보호대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차트작업!$C$4:$C$8</c15:sqref>
                        </c15:formulaRef>
                      </c:ext>
                    </c:extLst>
                    <c:numCache>
                      <c:formatCode>#,##0_ </c:formatCode>
                      <c:ptCount val="5"/>
                      <c:pt idx="0">
                        <c:v>95000</c:v>
                      </c:pt>
                      <c:pt idx="1">
                        <c:v>35000</c:v>
                      </c:pt>
                      <c:pt idx="2">
                        <c:v>40000</c:v>
                      </c:pt>
                      <c:pt idx="3">
                        <c:v>25000</c:v>
                      </c:pt>
                      <c:pt idx="4">
                        <c:v>45000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468-4D71-B1B6-24B3D75E73B1}"/>
                  </c:ext>
                </c:extLst>
              </c15:ser>
            </c15:filteredBarSeries>
          </c:ext>
        </c:extLst>
      </c:barChart>
      <c:catAx>
        <c:axId val="1303342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5360"/>
        <c:crosses val="autoZero"/>
        <c:auto val="1"/>
        <c:lblAlgn val="ctr"/>
        <c:lblOffset val="100"/>
        <c:noMultiLvlLbl val="0"/>
      </c:catAx>
      <c:valAx>
        <c:axId val="1303345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24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돋움체" panose="020B0609000101010101" pitchFamily="49" charset="-127"/>
              <a:ea typeface="돋움체" panose="020B0609000101010101" pitchFamily="49" charset="-127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12700</xdr:colOff>
          <xdr:row>2</xdr:row>
          <xdr:rowOff>76200</xdr:rowOff>
        </xdr:from>
        <xdr:to>
          <xdr:col>7</xdr:col>
          <xdr:colOff>654050</xdr:colOff>
          <xdr:row>3</xdr:row>
          <xdr:rowOff>177800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25400</xdr:colOff>
      <xdr:row>6</xdr:row>
      <xdr:rowOff>57150</xdr:rowOff>
    </xdr:from>
    <xdr:to>
      <xdr:col>7</xdr:col>
      <xdr:colOff>641350</xdr:colOff>
      <xdr:row>7</xdr:row>
      <xdr:rowOff>190500</xdr:rowOff>
    </xdr:to>
    <xdr:sp macro="[0]!테두리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27DF1604-6FDC-9E2D-16D0-6C49BBF28BB8}"/>
            </a:ext>
          </a:extLst>
        </xdr:cNvPr>
        <xdr:cNvSpPr/>
      </xdr:nvSpPr>
      <xdr:spPr>
        <a:xfrm>
          <a:off x="4540250" y="1403350"/>
          <a:ext cx="1276350" cy="34925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2CB0E3E9-3626-5B8C-17BB-39C9B720893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정정광호" refreshedDate="45910.699381481485" createdVersion="8" refreshedVersion="8" minRefreshableVersion="3" recordCount="12" xr:uid="{7EAEB8E2-F3EA-47F0-B2F1-45DC4199E3F7}">
  <cacheSource type="worksheet">
    <worksheetSource ref="A3:F15" sheet="분석작업-2"/>
  </cacheSource>
  <cacheFields count="6">
    <cacheField name="매장명" numFmtId="0">
      <sharedItems count="12">
        <s v="MCTRO"/>
        <s v="둑스"/>
        <s v="페리페리"/>
        <s v="발렌슈아"/>
        <s v="GStyle"/>
        <s v="비비리토"/>
        <s v="K4"/>
        <s v="유스페이스"/>
        <s v="네푸"/>
        <s v="짜장나라"/>
        <s v="볼레오르"/>
        <s v="민국뚝배기"/>
      </sharedItems>
    </cacheField>
    <cacheField name="매장구분" numFmtId="0">
      <sharedItems count="6">
        <s v="패션잡화"/>
        <s v="여성의류"/>
        <s v="아웃도어"/>
        <s v="중식당"/>
        <s v="양식당"/>
        <s v="한식당"/>
      </sharedItems>
    </cacheField>
    <cacheField name="매장위치" numFmtId="0">
      <sharedItems count="4">
        <s v="1층"/>
        <s v="2층"/>
        <s v="3층"/>
        <s v="4층"/>
      </sharedItems>
    </cacheField>
    <cacheField name="보증금" numFmtId="41">
      <sharedItems containsSemiMixedTypes="0" containsString="0" containsNumber="1" containsInteger="1" minValue="150000000" maxValue="350000000"/>
    </cacheField>
    <cacheField name="임대료" numFmtId="41">
      <sharedItems containsSemiMixedTypes="0" containsString="0" containsNumber="1" containsInteger="1" minValue="3200000" maxValue="7400000"/>
    </cacheField>
    <cacheField name="관리비" numFmtId="41">
      <sharedItems containsSemiMixedTypes="0" containsString="0" containsNumber="1" containsInteger="1" minValue="1400000" maxValue="32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50000000"/>
    <n v="3200000"/>
    <n v="1400000"/>
  </r>
  <r>
    <x v="1"/>
    <x v="0"/>
    <x v="0"/>
    <n v="180000000"/>
    <n v="3800000"/>
    <n v="1600000"/>
  </r>
  <r>
    <x v="2"/>
    <x v="0"/>
    <x v="0"/>
    <n v="160000000"/>
    <n v="3400000"/>
    <n v="1400000"/>
  </r>
  <r>
    <x v="3"/>
    <x v="1"/>
    <x v="1"/>
    <n v="210000000"/>
    <n v="4400000"/>
    <n v="1900000"/>
  </r>
  <r>
    <x v="4"/>
    <x v="1"/>
    <x v="1"/>
    <n v="200000000"/>
    <n v="4200000"/>
    <n v="1800000"/>
  </r>
  <r>
    <x v="5"/>
    <x v="1"/>
    <x v="1"/>
    <n v="240000000"/>
    <n v="5000000"/>
    <n v="2200000"/>
  </r>
  <r>
    <x v="6"/>
    <x v="2"/>
    <x v="2"/>
    <n v="280000000"/>
    <n v="5900000"/>
    <n v="2500000"/>
  </r>
  <r>
    <x v="7"/>
    <x v="2"/>
    <x v="2"/>
    <n v="270000000"/>
    <n v="5700000"/>
    <n v="2400000"/>
  </r>
  <r>
    <x v="8"/>
    <x v="2"/>
    <x v="2"/>
    <n v="250000000"/>
    <n v="5300000"/>
    <n v="2300000"/>
  </r>
  <r>
    <x v="9"/>
    <x v="3"/>
    <x v="3"/>
    <n v="300000000"/>
    <n v="6300000"/>
    <n v="2700000"/>
  </r>
  <r>
    <x v="10"/>
    <x v="4"/>
    <x v="3"/>
    <n v="350000000"/>
    <n v="7400000"/>
    <n v="3200000"/>
  </r>
  <r>
    <x v="11"/>
    <x v="5"/>
    <x v="3"/>
    <n v="320000000"/>
    <n v="6700000"/>
    <n v="29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67EDE8A-55C0-42B9-819E-63E48D6B61CE}" name="피벗 테이블1" cacheId="5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>
  <location ref="A21:E27" firstHeaderRow="1" firstDataRow="3" firstDataCol="1" rowPageCount="1" colPageCount="1"/>
  <pivotFields count="6">
    <pivotField axis="axisRow" compact="0" showAll="0">
      <items count="13">
        <item x="4"/>
        <item x="6"/>
        <item x="0"/>
        <item x="8"/>
        <item x="1"/>
        <item x="11"/>
        <item x="3"/>
        <item x="10"/>
        <item x="5"/>
        <item x="7"/>
        <item x="9"/>
        <item x="2"/>
        <item t="default"/>
      </items>
    </pivotField>
    <pivotField axis="axisCol" compact="0" showAll="0">
      <items count="7">
        <item x="2"/>
        <item x="4"/>
        <item x="1"/>
        <item x="3"/>
        <item x="0"/>
        <item x="5"/>
        <item t="default"/>
      </items>
    </pivotField>
    <pivotField axis="axisPage" compact="0" showAll="0">
      <items count="5">
        <item x="0"/>
        <item x="1"/>
        <item x="2"/>
        <item x="3"/>
        <item t="default"/>
      </items>
    </pivotField>
    <pivotField compact="0" numFmtId="41" showAll="0"/>
    <pivotField dataField="1" compact="0" numFmtId="41" showAll="0"/>
    <pivotField dataField="1" compact="0" numFmtId="41" showAll="0"/>
  </pivotFields>
  <rowFields count="1">
    <field x="0"/>
  </rowFields>
  <rowItems count="4">
    <i>
      <x v="2"/>
    </i>
    <i>
      <x v="4"/>
    </i>
    <i>
      <x v="11"/>
    </i>
    <i t="grand">
      <x/>
    </i>
  </rowItems>
  <colFields count="2">
    <field x="1"/>
    <field x="-2"/>
  </colFields>
  <colItems count="4">
    <i>
      <x v="4"/>
      <x/>
    </i>
    <i r="1" i="1">
      <x v="1"/>
    </i>
    <i t="grand">
      <x/>
    </i>
    <i t="grand" i="1">
      <x/>
    </i>
  </colItems>
  <pageFields count="1">
    <pageField fld="2" item="0" hier="-1"/>
  </pageFields>
  <dataFields count="2">
    <dataField name="평균 : 임대료" fld="4" subtotal="average" baseField="0" baseItem="0" numFmtId="41"/>
    <dataField name="평균 : 관리비" fld="5" subtotal="average" baseField="0" baseItem="0" numFmtId="41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16DB69E-4033-450D-A6AC-4CE5D3C7FCD6}" name="표2" displayName="표2" ref="A3:H26" totalsRowShown="0" headerRowDxfId="0" dataDxfId="1" headerRowBorderDxfId="10" tableBorderDxfId="11">
  <autoFilter ref="A3:H26" xr:uid="{816DB69E-4033-450D-A6AC-4CE5D3C7FCD6}"/>
  <tableColumns count="8">
    <tableColumn id="1" xr3:uid="{36AB4FAE-A410-47BE-9335-79662313DA48}" name="성명" dataDxfId="9"/>
    <tableColumn id="2" xr3:uid="{4CB1327E-2552-433A-B53B-21A1F8114735}" name="성별" dataDxfId="8"/>
    <tableColumn id="3" xr3:uid="{A7338D59-DEBE-4384-9CD1-1A41BC0A1910}" name="국어" dataDxfId="7"/>
    <tableColumn id="4" xr3:uid="{35EDA251-95D1-47D8-B022-01E8500AE50E}" name="영어" dataDxfId="6"/>
    <tableColumn id="5" xr3:uid="{A0A8F78D-F327-4E7B-8172-AA55E9974F6F}" name="수학" dataDxfId="5"/>
    <tableColumn id="6" xr3:uid="{DC672BF6-BCA2-4DF6-A68F-17916997AE96}" name="과학" dataDxfId="4"/>
    <tableColumn id="7" xr3:uid="{1B772817-3368-47E1-A66F-71DCCB58F6B2}" name="사회" dataDxfId="3"/>
    <tableColumn id="8" xr3:uid="{106FA677-C7FD-49B0-BB9D-4D84D011612E}" name="총점" dataDxfId="2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sqref="A1:E1"/>
    </sheetView>
  </sheetViews>
  <sheetFormatPr defaultRowHeight="17" x14ac:dyDescent="0.45"/>
  <cols>
    <col min="1" max="1" width="9.33203125" customWidth="1"/>
  </cols>
  <sheetData>
    <row r="1" spans="1:6" x14ac:dyDescent="0.45">
      <c r="A1" t="s">
        <v>0</v>
      </c>
    </row>
    <row r="3" spans="1:6" x14ac:dyDescent="0.45">
      <c r="A3" s="1" t="s">
        <v>205</v>
      </c>
      <c r="B3" s="1" t="s">
        <v>206</v>
      </c>
      <c r="C3" s="1" t="s">
        <v>207</v>
      </c>
      <c r="D3" s="1" t="s">
        <v>208</v>
      </c>
      <c r="E3" s="1" t="s">
        <v>209</v>
      </c>
      <c r="F3" s="1" t="s">
        <v>210</v>
      </c>
    </row>
    <row r="4" spans="1:6" x14ac:dyDescent="0.45">
      <c r="A4" s="1" t="s">
        <v>211</v>
      </c>
      <c r="B4" s="1" t="s">
        <v>217</v>
      </c>
      <c r="C4" s="1" t="s">
        <v>223</v>
      </c>
      <c r="D4" s="1" t="s">
        <v>227</v>
      </c>
      <c r="E4" s="2">
        <v>1500</v>
      </c>
      <c r="F4" s="1" t="s">
        <v>233</v>
      </c>
    </row>
    <row r="5" spans="1:6" x14ac:dyDescent="0.45">
      <c r="A5" s="1" t="s">
        <v>212</v>
      </c>
      <c r="B5" s="1" t="s">
        <v>218</v>
      </c>
      <c r="C5" s="1" t="s">
        <v>224</v>
      </c>
      <c r="D5" s="1" t="s">
        <v>228</v>
      </c>
      <c r="E5" s="2">
        <v>2000</v>
      </c>
      <c r="F5" s="1" t="s">
        <v>234</v>
      </c>
    </row>
    <row r="6" spans="1:6" x14ac:dyDescent="0.45">
      <c r="A6" s="1" t="s">
        <v>213</v>
      </c>
      <c r="B6" s="1" t="s">
        <v>219</v>
      </c>
      <c r="C6" s="1" t="s">
        <v>225</v>
      </c>
      <c r="D6" s="1" t="s">
        <v>229</v>
      </c>
      <c r="E6" s="2">
        <v>3520</v>
      </c>
      <c r="F6" s="1" t="s">
        <v>234</v>
      </c>
    </row>
    <row r="7" spans="1:6" x14ac:dyDescent="0.45">
      <c r="A7" s="1" t="s">
        <v>214</v>
      </c>
      <c r="B7" s="1" t="s">
        <v>220</v>
      </c>
      <c r="C7" s="1" t="s">
        <v>226</v>
      </c>
      <c r="D7" s="1" t="s">
        <v>230</v>
      </c>
      <c r="E7" s="2">
        <v>1000</v>
      </c>
      <c r="F7" s="1" t="s">
        <v>235</v>
      </c>
    </row>
    <row r="8" spans="1:6" x14ac:dyDescent="0.45">
      <c r="A8" s="1" t="s">
        <v>215</v>
      </c>
      <c r="B8" s="1" t="s">
        <v>221</v>
      </c>
      <c r="C8" s="1" t="s">
        <v>223</v>
      </c>
      <c r="D8" s="1" t="s">
        <v>231</v>
      </c>
      <c r="E8" s="2">
        <v>800</v>
      </c>
      <c r="F8" s="1" t="s">
        <v>233</v>
      </c>
    </row>
    <row r="9" spans="1:6" x14ac:dyDescent="0.45">
      <c r="A9" s="1" t="s">
        <v>216</v>
      </c>
      <c r="B9" s="1" t="s">
        <v>222</v>
      </c>
      <c r="C9" s="1" t="s">
        <v>225</v>
      </c>
      <c r="D9" s="1" t="s">
        <v>232</v>
      </c>
      <c r="E9" s="2">
        <v>950</v>
      </c>
      <c r="F9" s="1" t="s">
        <v>234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workbookViewId="0">
      <selection activeCell="B4" sqref="B4:B15"/>
    </sheetView>
  </sheetViews>
  <sheetFormatPr defaultRowHeight="17" x14ac:dyDescent="0.45"/>
  <cols>
    <col min="1" max="1" width="11" bestFit="1" customWidth="1"/>
    <col min="2" max="2" width="16.4140625" bestFit="1" customWidth="1"/>
  </cols>
  <sheetData>
    <row r="1" spans="1:7" ht="28" customHeight="1" thickBot="1" x14ac:dyDescent="0.5">
      <c r="A1" s="35" t="s">
        <v>89</v>
      </c>
      <c r="B1" s="35"/>
      <c r="C1" s="35"/>
      <c r="D1" s="35"/>
      <c r="E1" s="35"/>
      <c r="F1" s="35"/>
      <c r="G1" s="35"/>
    </row>
    <row r="2" spans="1:7" ht="18" thickTop="1" thickBot="1" x14ac:dyDescent="0.5"/>
    <row r="3" spans="1:7" x14ac:dyDescent="0.45">
      <c r="A3" s="19" t="s">
        <v>90</v>
      </c>
      <c r="B3" s="20" t="s">
        <v>91</v>
      </c>
      <c r="C3" s="20" t="s">
        <v>92</v>
      </c>
      <c r="D3" s="20" t="s">
        <v>93</v>
      </c>
      <c r="E3" s="20" t="s">
        <v>94</v>
      </c>
      <c r="F3" s="20" t="s">
        <v>236</v>
      </c>
      <c r="G3" s="21" t="s">
        <v>95</v>
      </c>
    </row>
    <row r="4" spans="1:7" x14ac:dyDescent="0.45">
      <c r="A4" s="22" t="s">
        <v>96</v>
      </c>
      <c r="B4" s="36">
        <v>45509</v>
      </c>
      <c r="C4" s="6" t="s">
        <v>97</v>
      </c>
      <c r="D4" s="18">
        <v>1200</v>
      </c>
      <c r="E4" s="18">
        <v>1500</v>
      </c>
      <c r="F4" s="18">
        <v>1435</v>
      </c>
      <c r="G4" s="23">
        <f t="shared" ref="G4:G15" si="0">F4/E4</f>
        <v>0.95666666666666667</v>
      </c>
    </row>
    <row r="5" spans="1:7" x14ac:dyDescent="0.45">
      <c r="A5" s="22"/>
      <c r="B5" s="36">
        <v>45509</v>
      </c>
      <c r="C5" s="6" t="s">
        <v>98</v>
      </c>
      <c r="D5" s="18">
        <v>1200</v>
      </c>
      <c r="E5" s="18">
        <v>1500</v>
      </c>
      <c r="F5" s="18">
        <v>1518</v>
      </c>
      <c r="G5" s="23">
        <f t="shared" si="0"/>
        <v>1.012</v>
      </c>
    </row>
    <row r="6" spans="1:7" x14ac:dyDescent="0.45">
      <c r="A6" s="22"/>
      <c r="B6" s="36">
        <v>45509</v>
      </c>
      <c r="C6" s="6" t="s">
        <v>99</v>
      </c>
      <c r="D6" s="18">
        <v>2000</v>
      </c>
      <c r="E6" s="18">
        <v>1200</v>
      </c>
      <c r="F6" s="18">
        <v>1352</v>
      </c>
      <c r="G6" s="23">
        <f t="shared" si="0"/>
        <v>1.1266666666666667</v>
      </c>
    </row>
    <row r="7" spans="1:7" x14ac:dyDescent="0.45">
      <c r="A7" s="22" t="s">
        <v>100</v>
      </c>
      <c r="B7" s="36">
        <v>45510</v>
      </c>
      <c r="C7" s="6" t="s">
        <v>97</v>
      </c>
      <c r="D7" s="18">
        <v>2500</v>
      </c>
      <c r="E7" s="18">
        <v>1000</v>
      </c>
      <c r="F7" s="18">
        <v>1240</v>
      </c>
      <c r="G7" s="23">
        <f t="shared" si="0"/>
        <v>1.24</v>
      </c>
    </row>
    <row r="8" spans="1:7" x14ac:dyDescent="0.45">
      <c r="A8" s="22"/>
      <c r="B8" s="36">
        <v>45510</v>
      </c>
      <c r="C8" s="6" t="s">
        <v>98</v>
      </c>
      <c r="D8" s="18">
        <v>3000</v>
      </c>
      <c r="E8" s="18">
        <v>800</v>
      </c>
      <c r="F8" s="18">
        <v>786</v>
      </c>
      <c r="G8" s="23">
        <f t="shared" si="0"/>
        <v>0.98250000000000004</v>
      </c>
    </row>
    <row r="9" spans="1:7" x14ac:dyDescent="0.45">
      <c r="A9" s="22"/>
      <c r="B9" s="36">
        <v>45510</v>
      </c>
      <c r="C9" s="6" t="s">
        <v>99</v>
      </c>
      <c r="D9" s="18">
        <v>1800</v>
      </c>
      <c r="E9" s="18">
        <v>1400</v>
      </c>
      <c r="F9" s="18">
        <v>1385</v>
      </c>
      <c r="G9" s="23">
        <f t="shared" si="0"/>
        <v>0.98928571428571432</v>
      </c>
    </row>
    <row r="10" spans="1:7" x14ac:dyDescent="0.45">
      <c r="A10" s="22" t="s">
        <v>101</v>
      </c>
      <c r="B10" s="36">
        <v>45511</v>
      </c>
      <c r="C10" s="6" t="s">
        <v>97</v>
      </c>
      <c r="D10" s="18">
        <v>1500</v>
      </c>
      <c r="E10" s="18">
        <v>1300</v>
      </c>
      <c r="F10" s="18">
        <v>1389</v>
      </c>
      <c r="G10" s="23">
        <f t="shared" si="0"/>
        <v>1.0684615384615384</v>
      </c>
    </row>
    <row r="11" spans="1:7" x14ac:dyDescent="0.45">
      <c r="A11" s="22"/>
      <c r="B11" s="36">
        <v>45511</v>
      </c>
      <c r="C11" s="6" t="s">
        <v>98</v>
      </c>
      <c r="D11" s="18">
        <v>1150</v>
      </c>
      <c r="E11" s="18">
        <v>1600</v>
      </c>
      <c r="F11" s="18">
        <v>1579</v>
      </c>
      <c r="G11" s="23">
        <f t="shared" si="0"/>
        <v>0.98687499999999995</v>
      </c>
    </row>
    <row r="12" spans="1:7" x14ac:dyDescent="0.45">
      <c r="A12" s="22"/>
      <c r="B12" s="36">
        <v>45511</v>
      </c>
      <c r="C12" s="6" t="s">
        <v>99</v>
      </c>
      <c r="D12" s="18">
        <v>1000</v>
      </c>
      <c r="E12" s="18">
        <v>2000</v>
      </c>
      <c r="F12" s="18">
        <v>2168</v>
      </c>
      <c r="G12" s="23">
        <f t="shared" si="0"/>
        <v>1.0840000000000001</v>
      </c>
    </row>
    <row r="13" spans="1:7" x14ac:dyDescent="0.45">
      <c r="A13" s="22" t="s">
        <v>102</v>
      </c>
      <c r="B13" s="36">
        <v>45512</v>
      </c>
      <c r="C13" s="6" t="s">
        <v>97</v>
      </c>
      <c r="D13" s="18">
        <v>950</v>
      </c>
      <c r="E13" s="18">
        <v>2500</v>
      </c>
      <c r="F13" s="18">
        <v>2579</v>
      </c>
      <c r="G13" s="23">
        <f t="shared" si="0"/>
        <v>1.0316000000000001</v>
      </c>
    </row>
    <row r="14" spans="1:7" x14ac:dyDescent="0.45">
      <c r="A14" s="22"/>
      <c r="B14" s="36">
        <v>45512</v>
      </c>
      <c r="C14" s="6" t="s">
        <v>98</v>
      </c>
      <c r="D14" s="18">
        <v>1100</v>
      </c>
      <c r="E14" s="18">
        <v>1600</v>
      </c>
      <c r="F14" s="18">
        <v>1589</v>
      </c>
      <c r="G14" s="23">
        <f t="shared" si="0"/>
        <v>0.99312500000000004</v>
      </c>
    </row>
    <row r="15" spans="1:7" ht="17.5" thickBot="1" x14ac:dyDescent="0.5">
      <c r="A15" s="24"/>
      <c r="B15" s="37">
        <v>45512</v>
      </c>
      <c r="C15" s="25" t="s">
        <v>99</v>
      </c>
      <c r="D15" s="26">
        <v>3200</v>
      </c>
      <c r="E15" s="26">
        <v>800</v>
      </c>
      <c r="F15" s="26">
        <v>872</v>
      </c>
      <c r="G15" s="27">
        <f t="shared" si="0"/>
        <v>1.0900000000000001</v>
      </c>
    </row>
  </sheetData>
  <mergeCells count="4">
    <mergeCell ref="A4:A6"/>
    <mergeCell ref="A7:A9"/>
    <mergeCell ref="A10:A12"/>
    <mergeCell ref="A13:A15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E14"/>
  <sheetViews>
    <sheetView workbookViewId="0">
      <selection activeCell="J9" sqref="J9"/>
    </sheetView>
  </sheetViews>
  <sheetFormatPr defaultRowHeight="17" x14ac:dyDescent="0.45"/>
  <cols>
    <col min="1" max="1" width="3.58203125" customWidth="1"/>
  </cols>
  <sheetData>
    <row r="2" spans="2:5" x14ac:dyDescent="0.45">
      <c r="B2" t="s">
        <v>184</v>
      </c>
    </row>
    <row r="4" spans="2:5" x14ac:dyDescent="0.45">
      <c r="B4" t="s">
        <v>237</v>
      </c>
      <c r="C4" t="s">
        <v>238</v>
      </c>
      <c r="D4" t="s">
        <v>239</v>
      </c>
      <c r="E4" t="s">
        <v>240</v>
      </c>
    </row>
    <row r="5" spans="2:5" x14ac:dyDescent="0.45">
      <c r="B5" t="s">
        <v>241</v>
      </c>
      <c r="C5">
        <v>1500</v>
      </c>
      <c r="D5">
        <v>1384</v>
      </c>
      <c r="E5" s="28">
        <v>0.92</v>
      </c>
    </row>
    <row r="6" spans="2:5" x14ac:dyDescent="0.45">
      <c r="B6" t="s">
        <v>242</v>
      </c>
      <c r="C6">
        <v>1600</v>
      </c>
      <c r="D6">
        <v>1544</v>
      </c>
      <c r="E6" s="28">
        <v>0.97</v>
      </c>
    </row>
    <row r="7" spans="2:5" x14ac:dyDescent="0.45">
      <c r="B7" t="s">
        <v>243</v>
      </c>
      <c r="C7">
        <v>2000</v>
      </c>
      <c r="D7">
        <v>1423</v>
      </c>
      <c r="E7" s="28">
        <v>0.71</v>
      </c>
    </row>
    <row r="8" spans="2:5" x14ac:dyDescent="0.45">
      <c r="B8" t="s">
        <v>244</v>
      </c>
      <c r="C8">
        <v>1500</v>
      </c>
      <c r="D8">
        <v>1221</v>
      </c>
      <c r="E8" s="28">
        <v>0.81</v>
      </c>
    </row>
    <row r="9" spans="2:5" x14ac:dyDescent="0.45">
      <c r="B9" t="s">
        <v>245</v>
      </c>
      <c r="C9">
        <v>1200</v>
      </c>
      <c r="D9">
        <v>1095</v>
      </c>
      <c r="E9" s="28">
        <v>0.91</v>
      </c>
    </row>
    <row r="10" spans="2:5" x14ac:dyDescent="0.45">
      <c r="B10" t="s">
        <v>246</v>
      </c>
      <c r="C10">
        <v>1000</v>
      </c>
      <c r="D10">
        <v>912</v>
      </c>
      <c r="E10" s="28">
        <v>0.91</v>
      </c>
    </row>
    <row r="11" spans="2:5" x14ac:dyDescent="0.45">
      <c r="B11" t="s">
        <v>247</v>
      </c>
      <c r="C11">
        <v>1200</v>
      </c>
      <c r="D11">
        <v>965</v>
      </c>
      <c r="E11" s="28">
        <v>0.8</v>
      </c>
    </row>
    <row r="12" spans="2:5" x14ac:dyDescent="0.45">
      <c r="B12" t="s">
        <v>248</v>
      </c>
      <c r="C12">
        <v>1000</v>
      </c>
      <c r="D12">
        <v>769</v>
      </c>
      <c r="E12" s="28">
        <v>0.77</v>
      </c>
    </row>
    <row r="13" spans="2:5" x14ac:dyDescent="0.45">
      <c r="B13" t="s">
        <v>249</v>
      </c>
      <c r="C13">
        <v>1500</v>
      </c>
      <c r="D13">
        <v>1426</v>
      </c>
      <c r="E13" s="28">
        <v>0.95</v>
      </c>
    </row>
    <row r="14" spans="2:5" x14ac:dyDescent="0.45">
      <c r="B14" t="s">
        <v>250</v>
      </c>
      <c r="C14">
        <v>1800</v>
      </c>
      <c r="D14">
        <v>1698</v>
      </c>
      <c r="E14" s="28">
        <v>0.94</v>
      </c>
    </row>
  </sheetData>
  <dataConsolidate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O39"/>
  <sheetViews>
    <sheetView topLeftCell="A25" workbookViewId="0">
      <selection activeCell="H30" sqref="H30"/>
    </sheetView>
  </sheetViews>
  <sheetFormatPr defaultRowHeight="17" x14ac:dyDescent="0.45"/>
  <cols>
    <col min="1" max="1" width="10.08203125" customWidth="1"/>
    <col min="4" max="4" width="9.83203125" bestFit="1" customWidth="1"/>
    <col min="9" max="9" width="10.58203125" bestFit="1" customWidth="1"/>
    <col min="10" max="10" width="8.6640625" customWidth="1"/>
    <col min="12" max="12" width="10.4140625" bestFit="1" customWidth="1"/>
  </cols>
  <sheetData>
    <row r="1" spans="1:11" x14ac:dyDescent="0.45">
      <c r="A1" s="3" t="s">
        <v>1</v>
      </c>
      <c r="B1" s="5" t="s">
        <v>2</v>
      </c>
      <c r="G1" s="4" t="s">
        <v>3</v>
      </c>
      <c r="H1" s="5" t="s">
        <v>4</v>
      </c>
    </row>
    <row r="2" spans="1:11" x14ac:dyDescent="0.45">
      <c r="A2" s="6" t="s">
        <v>5</v>
      </c>
      <c r="B2" s="6" t="s">
        <v>6</v>
      </c>
      <c r="C2" s="6" t="s">
        <v>7</v>
      </c>
      <c r="D2" s="6" t="s">
        <v>8</v>
      </c>
      <c r="E2" s="7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7" t="s">
        <v>14</v>
      </c>
    </row>
    <row r="3" spans="1:11" x14ac:dyDescent="0.45">
      <c r="A3" s="6" t="s">
        <v>15</v>
      </c>
      <c r="B3" s="6" t="s">
        <v>16</v>
      </c>
      <c r="C3" s="6">
        <v>1.82</v>
      </c>
      <c r="D3" s="6">
        <v>91</v>
      </c>
      <c r="E3" s="6" t="str">
        <f>IF(D3/POWER(C3,2)&lt;20,"저체중",IF(D3/POWER(C3,2)&lt;25,"정상",IF(D3/POWER(C3,2)&gt;=25,"비만")))</f>
        <v>비만</v>
      </c>
      <c r="G3" s="6">
        <v>125001</v>
      </c>
      <c r="H3" s="6">
        <v>49</v>
      </c>
      <c r="I3" s="6">
        <v>60</v>
      </c>
      <c r="J3" s="6">
        <v>55</v>
      </c>
      <c r="K3" s="6" t="str">
        <f>IF(AND(AVERAGE(H3:I3)&gt;=80,J3&gt;=70),"합격","")</f>
        <v/>
      </c>
    </row>
    <row r="4" spans="1:11" x14ac:dyDescent="0.45">
      <c r="A4" s="6" t="s">
        <v>17</v>
      </c>
      <c r="B4" s="6" t="s">
        <v>18</v>
      </c>
      <c r="C4" s="6">
        <v>1.88</v>
      </c>
      <c r="D4" s="6">
        <v>78</v>
      </c>
      <c r="E4" s="6" t="str">
        <f t="shared" ref="E4:E12" si="0">IF(D4/POWER(C4,2)&lt;20,"저체중",IF(D4/POWER(C4,2)&lt;25,"정상",IF(D4/POWER(C4,2)&gt;=25,"비만")))</f>
        <v>정상</v>
      </c>
      <c r="G4" s="6">
        <v>125002</v>
      </c>
      <c r="H4" s="6">
        <v>85</v>
      </c>
      <c r="I4" s="6">
        <v>76</v>
      </c>
      <c r="J4" s="6">
        <v>58</v>
      </c>
      <c r="K4" s="6" t="str">
        <f t="shared" ref="K4:K12" si="1">IF(AND(AVERAGE(H4:I4)&gt;=80,J4&gt;=70),"합격","")</f>
        <v/>
      </c>
    </row>
    <row r="5" spans="1:11" x14ac:dyDescent="0.45">
      <c r="A5" s="6" t="s">
        <v>19</v>
      </c>
      <c r="B5" s="6" t="s">
        <v>20</v>
      </c>
      <c r="C5" s="6">
        <v>1.74</v>
      </c>
      <c r="D5" s="6">
        <v>73</v>
      </c>
      <c r="E5" s="6" t="str">
        <f t="shared" si="0"/>
        <v>정상</v>
      </c>
      <c r="G5" s="6">
        <v>125003</v>
      </c>
      <c r="H5" s="6">
        <v>83</v>
      </c>
      <c r="I5" s="6">
        <v>81</v>
      </c>
      <c r="J5" s="6">
        <v>82</v>
      </c>
      <c r="K5" s="6" t="str">
        <f t="shared" si="1"/>
        <v>합격</v>
      </c>
    </row>
    <row r="6" spans="1:11" x14ac:dyDescent="0.45">
      <c r="A6" s="6" t="s">
        <v>21</v>
      </c>
      <c r="B6" s="6" t="s">
        <v>22</v>
      </c>
      <c r="C6" s="6">
        <v>1.71</v>
      </c>
      <c r="D6" s="6">
        <v>92</v>
      </c>
      <c r="E6" s="6" t="str">
        <f t="shared" si="0"/>
        <v>비만</v>
      </c>
      <c r="G6" s="6">
        <v>125004</v>
      </c>
      <c r="H6" s="6">
        <v>94</v>
      </c>
      <c r="I6" s="6">
        <v>92</v>
      </c>
      <c r="J6" s="6">
        <v>94</v>
      </c>
      <c r="K6" s="6" t="str">
        <f t="shared" si="1"/>
        <v>합격</v>
      </c>
    </row>
    <row r="7" spans="1:11" x14ac:dyDescent="0.45">
      <c r="A7" s="6" t="s">
        <v>23</v>
      </c>
      <c r="B7" s="6" t="s">
        <v>24</v>
      </c>
      <c r="C7" s="6">
        <v>1.64</v>
      </c>
      <c r="D7" s="6">
        <v>87</v>
      </c>
      <c r="E7" s="6" t="str">
        <f t="shared" si="0"/>
        <v>비만</v>
      </c>
      <c r="G7" s="6">
        <v>125005</v>
      </c>
      <c r="H7" s="6">
        <v>87</v>
      </c>
      <c r="I7" s="6">
        <v>90</v>
      </c>
      <c r="J7" s="6">
        <v>91</v>
      </c>
      <c r="K7" s="6" t="str">
        <f t="shared" si="1"/>
        <v>합격</v>
      </c>
    </row>
    <row r="8" spans="1:11" x14ac:dyDescent="0.45">
      <c r="A8" s="6" t="s">
        <v>25</v>
      </c>
      <c r="B8" s="6" t="s">
        <v>26</v>
      </c>
      <c r="C8" s="6">
        <v>1.58</v>
      </c>
      <c r="D8" s="6">
        <v>57</v>
      </c>
      <c r="E8" s="6" t="str">
        <f t="shared" si="0"/>
        <v>정상</v>
      </c>
      <c r="G8" s="6">
        <v>125006</v>
      </c>
      <c r="H8" s="6">
        <v>64</v>
      </c>
      <c r="I8" s="6">
        <v>70</v>
      </c>
      <c r="J8" s="6">
        <v>65</v>
      </c>
      <c r="K8" s="6" t="str">
        <f t="shared" si="1"/>
        <v/>
      </c>
    </row>
    <row r="9" spans="1:11" x14ac:dyDescent="0.45">
      <c r="A9" s="6" t="s">
        <v>25</v>
      </c>
      <c r="B9" s="6" t="s">
        <v>27</v>
      </c>
      <c r="C9" s="6">
        <v>1.7</v>
      </c>
      <c r="D9" s="6">
        <v>66</v>
      </c>
      <c r="E9" s="6" t="str">
        <f t="shared" si="0"/>
        <v>정상</v>
      </c>
      <c r="G9" s="6">
        <v>125007</v>
      </c>
      <c r="H9" s="6">
        <v>92</v>
      </c>
      <c r="I9" s="6">
        <v>90</v>
      </c>
      <c r="J9" s="6">
        <v>69</v>
      </c>
      <c r="K9" s="6" t="str">
        <f t="shared" si="1"/>
        <v/>
      </c>
    </row>
    <row r="10" spans="1:11" x14ac:dyDescent="0.45">
      <c r="A10" s="6" t="s">
        <v>28</v>
      </c>
      <c r="B10" s="6" t="s">
        <v>29</v>
      </c>
      <c r="C10" s="6">
        <v>1.66</v>
      </c>
      <c r="D10" s="6">
        <v>56</v>
      </c>
      <c r="E10" s="6" t="str">
        <f t="shared" si="0"/>
        <v>정상</v>
      </c>
      <c r="G10" s="6">
        <v>125008</v>
      </c>
      <c r="H10" s="6">
        <v>86</v>
      </c>
      <c r="I10" s="6">
        <v>83</v>
      </c>
      <c r="J10" s="6">
        <v>79</v>
      </c>
      <c r="K10" s="6" t="str">
        <f t="shared" si="1"/>
        <v>합격</v>
      </c>
    </row>
    <row r="11" spans="1:11" x14ac:dyDescent="0.45">
      <c r="A11" s="6" t="s">
        <v>30</v>
      </c>
      <c r="B11" s="6" t="s">
        <v>31</v>
      </c>
      <c r="C11" s="6">
        <v>1.59</v>
      </c>
      <c r="D11" s="6">
        <v>62</v>
      </c>
      <c r="E11" s="6" t="str">
        <f t="shared" si="0"/>
        <v>정상</v>
      </c>
      <c r="G11" s="6">
        <v>125009</v>
      </c>
      <c r="H11" s="6">
        <v>76</v>
      </c>
      <c r="I11" s="6">
        <v>73</v>
      </c>
      <c r="J11" s="6">
        <v>70</v>
      </c>
      <c r="K11" s="6" t="str">
        <f t="shared" si="1"/>
        <v/>
      </c>
    </row>
    <row r="12" spans="1:11" x14ac:dyDescent="0.45">
      <c r="A12" s="6" t="s">
        <v>30</v>
      </c>
      <c r="B12" s="6" t="s">
        <v>32</v>
      </c>
      <c r="C12" s="6">
        <v>1.61</v>
      </c>
      <c r="D12" s="6">
        <v>49</v>
      </c>
      <c r="E12" s="6" t="str">
        <f t="shared" si="0"/>
        <v>저체중</v>
      </c>
      <c r="G12" s="6">
        <v>125010</v>
      </c>
      <c r="H12" s="6">
        <v>57</v>
      </c>
      <c r="I12" s="6">
        <v>64</v>
      </c>
      <c r="J12" s="6">
        <v>75</v>
      </c>
      <c r="K12" s="6" t="str">
        <f t="shared" si="1"/>
        <v/>
      </c>
    </row>
    <row r="14" spans="1:11" x14ac:dyDescent="0.45">
      <c r="A14" s="4" t="s">
        <v>33</v>
      </c>
      <c r="B14" s="5" t="s">
        <v>34</v>
      </c>
      <c r="G14" s="4" t="s">
        <v>35</v>
      </c>
      <c r="H14" s="5" t="s">
        <v>36</v>
      </c>
    </row>
    <row r="15" spans="1:11" x14ac:dyDescent="0.45">
      <c r="A15" s="6" t="s">
        <v>37</v>
      </c>
      <c r="B15" s="6" t="s">
        <v>38</v>
      </c>
      <c r="C15" s="6" t="s">
        <v>39</v>
      </c>
      <c r="D15" s="6" t="s">
        <v>40</v>
      </c>
      <c r="E15" s="6" t="s">
        <v>41</v>
      </c>
      <c r="G15" s="6" t="s">
        <v>42</v>
      </c>
      <c r="H15" s="6" t="s">
        <v>43</v>
      </c>
      <c r="I15" s="6" t="s">
        <v>44</v>
      </c>
      <c r="J15" s="7" t="s">
        <v>45</v>
      </c>
    </row>
    <row r="16" spans="1:11" x14ac:dyDescent="0.45">
      <c r="A16" s="6" t="s">
        <v>46</v>
      </c>
      <c r="B16" s="6" t="s">
        <v>47</v>
      </c>
      <c r="C16" s="6">
        <v>65</v>
      </c>
      <c r="D16" s="6">
        <v>59</v>
      </c>
      <c r="E16" s="6">
        <v>124</v>
      </c>
      <c r="G16" s="6" t="s">
        <v>48</v>
      </c>
      <c r="H16" s="6" t="s">
        <v>49</v>
      </c>
      <c r="I16" s="8">
        <v>1760000</v>
      </c>
      <c r="J16" s="8">
        <f>I16*INDEX($M$26:$O$26,1,MATCH(LEFT(H16,2),$M$25:$O$25,0))</f>
        <v>2112</v>
      </c>
    </row>
    <row r="17" spans="1:15" x14ac:dyDescent="0.45">
      <c r="A17" s="6" t="s">
        <v>50</v>
      </c>
      <c r="B17" s="6" t="s">
        <v>47</v>
      </c>
      <c r="C17" s="6">
        <v>31</v>
      </c>
      <c r="D17" s="6">
        <v>28</v>
      </c>
      <c r="E17" s="6">
        <v>672</v>
      </c>
      <c r="G17" s="6" t="s">
        <v>51</v>
      </c>
      <c r="H17" s="6" t="s">
        <v>52</v>
      </c>
      <c r="I17" s="8">
        <v>4230000</v>
      </c>
      <c r="J17" s="8">
        <f t="shared" ref="J17:J26" si="2">I17*INDEX($M$26:$O$26,1,MATCH(LEFT(H17,2),$M$25:$O$25,0))</f>
        <v>7191</v>
      </c>
    </row>
    <row r="18" spans="1:15" x14ac:dyDescent="0.45">
      <c r="A18" s="6" t="s">
        <v>53</v>
      </c>
      <c r="B18" s="6" t="s">
        <v>47</v>
      </c>
      <c r="C18" s="6">
        <v>55</v>
      </c>
      <c r="D18" s="6">
        <v>65</v>
      </c>
      <c r="E18" s="6">
        <v>120</v>
      </c>
      <c r="G18" s="6" t="s">
        <v>54</v>
      </c>
      <c r="H18" s="6" t="s">
        <v>52</v>
      </c>
      <c r="I18" s="8">
        <v>8450000</v>
      </c>
      <c r="J18" s="8">
        <f t="shared" si="2"/>
        <v>14365</v>
      </c>
    </row>
    <row r="19" spans="1:15" x14ac:dyDescent="0.45">
      <c r="A19" s="6" t="s">
        <v>55</v>
      </c>
      <c r="B19" s="6" t="s">
        <v>56</v>
      </c>
      <c r="C19" s="6">
        <v>38</v>
      </c>
      <c r="D19" s="6">
        <v>42</v>
      </c>
      <c r="E19" s="6">
        <v>80</v>
      </c>
      <c r="G19" s="6" t="s">
        <v>57</v>
      </c>
      <c r="H19" s="6" t="s">
        <v>58</v>
      </c>
      <c r="I19" s="8">
        <v>2820000</v>
      </c>
      <c r="J19" s="8">
        <f t="shared" si="2"/>
        <v>5922</v>
      </c>
    </row>
    <row r="20" spans="1:15" x14ac:dyDescent="0.45">
      <c r="A20" s="6" t="s">
        <v>59</v>
      </c>
      <c r="B20" s="6" t="s">
        <v>47</v>
      </c>
      <c r="C20" s="6">
        <v>82</v>
      </c>
      <c r="D20" s="6">
        <v>90</v>
      </c>
      <c r="E20" s="6">
        <v>172</v>
      </c>
      <c r="G20" s="6" t="s">
        <v>60</v>
      </c>
      <c r="H20" s="6" t="s">
        <v>49</v>
      </c>
      <c r="I20" s="8">
        <v>3880000</v>
      </c>
      <c r="J20" s="8">
        <f t="shared" si="2"/>
        <v>4656</v>
      </c>
    </row>
    <row r="21" spans="1:15" x14ac:dyDescent="0.45">
      <c r="A21" s="6" t="s">
        <v>61</v>
      </c>
      <c r="B21" s="6" t="s">
        <v>56</v>
      </c>
      <c r="C21" s="6">
        <v>64</v>
      </c>
      <c r="D21" s="6">
        <v>68</v>
      </c>
      <c r="E21" s="6">
        <v>132</v>
      </c>
      <c r="G21" s="6" t="s">
        <v>62</v>
      </c>
      <c r="H21" s="6" t="s">
        <v>58</v>
      </c>
      <c r="I21" s="8">
        <v>7750000</v>
      </c>
      <c r="J21" s="8">
        <f t="shared" si="2"/>
        <v>16274.999999999998</v>
      </c>
    </row>
    <row r="22" spans="1:15" x14ac:dyDescent="0.45">
      <c r="A22" s="6" t="s">
        <v>63</v>
      </c>
      <c r="B22" s="6" t="s">
        <v>47</v>
      </c>
      <c r="C22" s="6">
        <v>48</v>
      </c>
      <c r="D22" s="6">
        <v>40</v>
      </c>
      <c r="E22" s="6">
        <v>88</v>
      </c>
      <c r="G22" s="6" t="s">
        <v>64</v>
      </c>
      <c r="H22" s="6" t="s">
        <v>52</v>
      </c>
      <c r="I22" s="8">
        <v>5640000</v>
      </c>
      <c r="J22" s="8">
        <f t="shared" si="2"/>
        <v>9588</v>
      </c>
    </row>
    <row r="23" spans="1:15" x14ac:dyDescent="0.45">
      <c r="A23" s="6" t="s">
        <v>65</v>
      </c>
      <c r="B23" s="6" t="s">
        <v>56</v>
      </c>
      <c r="C23" s="6">
        <v>38</v>
      </c>
      <c r="D23" s="6">
        <v>42</v>
      </c>
      <c r="E23" s="6">
        <v>80</v>
      </c>
      <c r="G23" s="6" t="s">
        <v>66</v>
      </c>
      <c r="H23" s="6" t="s">
        <v>49</v>
      </c>
      <c r="I23" s="8">
        <v>9510000</v>
      </c>
      <c r="J23" s="8">
        <f t="shared" si="2"/>
        <v>11411.999999999998</v>
      </c>
    </row>
    <row r="24" spans="1:15" x14ac:dyDescent="0.45">
      <c r="A24" s="6" t="s">
        <v>67</v>
      </c>
      <c r="B24" s="6" t="s">
        <v>56</v>
      </c>
      <c r="C24" s="6">
        <v>75</v>
      </c>
      <c r="D24" s="6">
        <v>70</v>
      </c>
      <c r="E24" s="6">
        <v>145</v>
      </c>
      <c r="G24" s="6" t="s">
        <v>68</v>
      </c>
      <c r="H24" s="6" t="s">
        <v>49</v>
      </c>
      <c r="I24" s="8">
        <v>8450000</v>
      </c>
      <c r="J24" s="8">
        <f t="shared" si="2"/>
        <v>10140</v>
      </c>
      <c r="L24" t="s">
        <v>77</v>
      </c>
    </row>
    <row r="25" spans="1:15" x14ac:dyDescent="0.45">
      <c r="A25" s="6" t="s">
        <v>69</v>
      </c>
      <c r="B25" s="6" t="s">
        <v>47</v>
      </c>
      <c r="C25" s="6">
        <v>38</v>
      </c>
      <c r="D25" s="6">
        <v>32</v>
      </c>
      <c r="E25" s="6">
        <v>70</v>
      </c>
      <c r="G25" s="6" t="s">
        <v>70</v>
      </c>
      <c r="H25" s="6" t="s">
        <v>58</v>
      </c>
      <c r="I25" s="8">
        <v>6340000</v>
      </c>
      <c r="J25" s="8">
        <f t="shared" si="2"/>
        <v>13314</v>
      </c>
      <c r="L25" s="6" t="s">
        <v>43</v>
      </c>
      <c r="M25" s="6" t="s">
        <v>73</v>
      </c>
      <c r="N25" s="6" t="s">
        <v>74</v>
      </c>
      <c r="O25" s="6" t="s">
        <v>75</v>
      </c>
    </row>
    <row r="26" spans="1:15" x14ac:dyDescent="0.45">
      <c r="A26" s="12" t="s">
        <v>71</v>
      </c>
      <c r="B26" s="13"/>
      <c r="C26" s="13"/>
      <c r="D26" s="14"/>
      <c r="E26" s="6">
        <f>ROUNDDOWN(DAVERAGE(A15:E25,E15,B15:B16),1)</f>
        <v>207.6</v>
      </c>
      <c r="G26" s="6" t="s">
        <v>72</v>
      </c>
      <c r="H26" s="6" t="s">
        <v>58</v>
      </c>
      <c r="I26" s="8">
        <v>3170000</v>
      </c>
      <c r="J26" s="8">
        <f t="shared" si="2"/>
        <v>6657</v>
      </c>
      <c r="L26" s="6" t="s">
        <v>76</v>
      </c>
      <c r="M26" s="9">
        <v>1.1999999999999999E-3</v>
      </c>
      <c r="N26" s="9">
        <v>1.6999999999999999E-3</v>
      </c>
      <c r="O26" s="9">
        <v>2.0999999999999999E-3</v>
      </c>
    </row>
    <row r="28" spans="1:15" x14ac:dyDescent="0.45">
      <c r="A28" s="4" t="s">
        <v>78</v>
      </c>
      <c r="B28" s="5" t="s">
        <v>185</v>
      </c>
    </row>
    <row r="29" spans="1:15" x14ac:dyDescent="0.45">
      <c r="A29" s="6" t="s">
        <v>186</v>
      </c>
      <c r="B29" s="6" t="s">
        <v>187</v>
      </c>
      <c r="C29" s="6" t="s">
        <v>38</v>
      </c>
      <c r="D29" s="15" t="s">
        <v>188</v>
      </c>
      <c r="E29" s="15"/>
    </row>
    <row r="30" spans="1:15" x14ac:dyDescent="0.45">
      <c r="A30" s="6" t="s">
        <v>189</v>
      </c>
      <c r="B30" s="6" t="s">
        <v>79</v>
      </c>
      <c r="C30" s="6" t="s">
        <v>47</v>
      </c>
      <c r="D30" s="11" t="str">
        <f>LEFT(A30,4)&amp;"년"&amp;VLOOKUP(MID(A30,6,1)*1,$G$37:$H$39,2,FALSE)</f>
        <v>2021년실버</v>
      </c>
      <c r="E30" s="11"/>
    </row>
    <row r="31" spans="1:15" x14ac:dyDescent="0.45">
      <c r="A31" s="6" t="s">
        <v>190</v>
      </c>
      <c r="B31" s="6" t="s">
        <v>80</v>
      </c>
      <c r="C31" s="6" t="s">
        <v>56</v>
      </c>
      <c r="D31" s="11" t="str">
        <f t="shared" ref="D31:D39" si="3">LEFT(A31,4)&amp;"년"&amp;VLOOKUP(MID(A31,6,1)*1,$G$37:$H$39,2,FALSE)</f>
        <v>2019년골드</v>
      </c>
      <c r="E31" s="11"/>
    </row>
    <row r="32" spans="1:15" x14ac:dyDescent="0.45">
      <c r="A32" s="6" t="s">
        <v>191</v>
      </c>
      <c r="B32" s="6" t="s">
        <v>81</v>
      </c>
      <c r="C32" s="6" t="s">
        <v>47</v>
      </c>
      <c r="D32" s="11" t="str">
        <f t="shared" si="3"/>
        <v>2023년브론즈</v>
      </c>
      <c r="E32" s="11"/>
    </row>
    <row r="33" spans="1:8" x14ac:dyDescent="0.45">
      <c r="A33" s="6" t="s">
        <v>192</v>
      </c>
      <c r="B33" s="6" t="s">
        <v>82</v>
      </c>
      <c r="C33" s="6" t="s">
        <v>56</v>
      </c>
      <c r="D33" s="11" t="str">
        <f t="shared" si="3"/>
        <v>2020년실버</v>
      </c>
      <c r="E33" s="11"/>
    </row>
    <row r="34" spans="1:8" x14ac:dyDescent="0.45">
      <c r="A34" s="6" t="s">
        <v>193</v>
      </c>
      <c r="B34" s="6" t="s">
        <v>83</v>
      </c>
      <c r="C34" s="6" t="s">
        <v>56</v>
      </c>
      <c r="D34" s="11" t="str">
        <f t="shared" si="3"/>
        <v>2024년브론즈</v>
      </c>
      <c r="E34" s="11"/>
    </row>
    <row r="35" spans="1:8" x14ac:dyDescent="0.45">
      <c r="A35" s="6" t="s">
        <v>194</v>
      </c>
      <c r="B35" s="6" t="s">
        <v>84</v>
      </c>
      <c r="C35" s="6" t="s">
        <v>56</v>
      </c>
      <c r="D35" s="11" t="str">
        <f t="shared" si="3"/>
        <v>2018년골드</v>
      </c>
      <c r="E35" s="11"/>
      <c r="G35" s="16" t="s">
        <v>195</v>
      </c>
      <c r="H35" s="16"/>
    </row>
    <row r="36" spans="1:8" x14ac:dyDescent="0.45">
      <c r="A36" s="6" t="s">
        <v>196</v>
      </c>
      <c r="B36" s="6" t="s">
        <v>85</v>
      </c>
      <c r="C36" s="6" t="s">
        <v>47</v>
      </c>
      <c r="D36" s="11" t="str">
        <f t="shared" si="3"/>
        <v>2022년실버</v>
      </c>
      <c r="E36" s="11"/>
      <c r="G36" s="6" t="s">
        <v>197</v>
      </c>
      <c r="H36" s="6" t="s">
        <v>198</v>
      </c>
    </row>
    <row r="37" spans="1:8" x14ac:dyDescent="0.45">
      <c r="A37" s="6" t="s">
        <v>199</v>
      </c>
      <c r="B37" s="6" t="s">
        <v>86</v>
      </c>
      <c r="C37" s="6" t="s">
        <v>47</v>
      </c>
      <c r="D37" s="11" t="str">
        <f t="shared" si="3"/>
        <v>2021년브론즈</v>
      </c>
      <c r="E37" s="11"/>
      <c r="G37" s="6">
        <v>5</v>
      </c>
      <c r="H37" s="6" t="s">
        <v>200</v>
      </c>
    </row>
    <row r="38" spans="1:8" x14ac:dyDescent="0.45">
      <c r="A38" s="6" t="s">
        <v>201</v>
      </c>
      <c r="B38" s="6" t="s">
        <v>87</v>
      </c>
      <c r="C38" s="6" t="s">
        <v>56</v>
      </c>
      <c r="D38" s="11" t="str">
        <f t="shared" si="3"/>
        <v>2023년골드</v>
      </c>
      <c r="E38" s="11"/>
      <c r="G38" s="6">
        <v>7</v>
      </c>
      <c r="H38" s="6" t="s">
        <v>202</v>
      </c>
    </row>
    <row r="39" spans="1:8" x14ac:dyDescent="0.45">
      <c r="A39" s="6" t="s">
        <v>203</v>
      </c>
      <c r="B39" s="6" t="s">
        <v>88</v>
      </c>
      <c r="C39" s="6" t="s">
        <v>47</v>
      </c>
      <c r="D39" s="11" t="str">
        <f t="shared" si="3"/>
        <v>2020년브론즈</v>
      </c>
      <c r="E39" s="11"/>
      <c r="G39" s="6">
        <v>3</v>
      </c>
      <c r="H39" s="6" t="s">
        <v>204</v>
      </c>
    </row>
  </sheetData>
  <mergeCells count="13">
    <mergeCell ref="D39:E39"/>
    <mergeCell ref="D35:E35"/>
    <mergeCell ref="G35:H35"/>
    <mergeCell ref="D36:E36"/>
    <mergeCell ref="D37:E37"/>
    <mergeCell ref="D38:E38"/>
    <mergeCell ref="D33:E33"/>
    <mergeCell ref="D34:E34"/>
    <mergeCell ref="A26:D26"/>
    <mergeCell ref="D29:E29"/>
    <mergeCell ref="D30:E30"/>
    <mergeCell ref="D31:E31"/>
    <mergeCell ref="D32:E32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6"/>
  <sheetViews>
    <sheetView workbookViewId="0">
      <selection activeCell="K16" sqref="K16"/>
    </sheetView>
  </sheetViews>
  <sheetFormatPr defaultRowHeight="17" outlineLevelRow="3" x14ac:dyDescent="0.45"/>
  <sheetData>
    <row r="1" spans="1:8" ht="21" x14ac:dyDescent="0.45">
      <c r="A1" s="17" t="s">
        <v>103</v>
      </c>
      <c r="B1" s="17"/>
      <c r="C1" s="17"/>
      <c r="D1" s="17"/>
      <c r="E1" s="17"/>
      <c r="F1" s="17"/>
      <c r="G1" s="17"/>
      <c r="H1" s="17"/>
    </row>
    <row r="3" spans="1:8" x14ac:dyDescent="0.45">
      <c r="A3" s="38" t="s">
        <v>104</v>
      </c>
      <c r="B3" s="38" t="s">
        <v>38</v>
      </c>
      <c r="C3" s="38" t="s">
        <v>105</v>
      </c>
      <c r="D3" s="38" t="s">
        <v>106</v>
      </c>
      <c r="E3" s="38" t="s">
        <v>107</v>
      </c>
      <c r="F3" s="38" t="s">
        <v>108</v>
      </c>
      <c r="G3" s="38" t="s">
        <v>109</v>
      </c>
      <c r="H3" s="38" t="s">
        <v>110</v>
      </c>
    </row>
    <row r="4" spans="1:8" outlineLevel="3" x14ac:dyDescent="0.45">
      <c r="A4" s="6" t="s">
        <v>112</v>
      </c>
      <c r="B4" s="6" t="s">
        <v>56</v>
      </c>
      <c r="C4" s="6">
        <v>94</v>
      </c>
      <c r="D4" s="6">
        <v>97</v>
      </c>
      <c r="E4" s="6">
        <v>91</v>
      </c>
      <c r="F4" s="6">
        <v>92</v>
      </c>
      <c r="G4" s="6">
        <v>95</v>
      </c>
      <c r="H4" s="6">
        <f>SUM(C4:G4)</f>
        <v>469</v>
      </c>
    </row>
    <row r="5" spans="1:8" outlineLevel="3" x14ac:dyDescent="0.45">
      <c r="A5" s="6" t="s">
        <v>115</v>
      </c>
      <c r="B5" s="6" t="s">
        <v>56</v>
      </c>
      <c r="C5" s="6">
        <v>68</v>
      </c>
      <c r="D5" s="6">
        <v>71</v>
      </c>
      <c r="E5" s="6">
        <v>67</v>
      </c>
      <c r="F5" s="6">
        <v>70</v>
      </c>
      <c r="G5" s="6">
        <v>69</v>
      </c>
      <c r="H5" s="6">
        <f>SUM(C5:G5)</f>
        <v>345</v>
      </c>
    </row>
    <row r="6" spans="1:8" outlineLevel="3" x14ac:dyDescent="0.45">
      <c r="A6" s="6" t="s">
        <v>116</v>
      </c>
      <c r="B6" s="6" t="s">
        <v>56</v>
      </c>
      <c r="C6" s="6">
        <v>91</v>
      </c>
      <c r="D6" s="6">
        <v>92</v>
      </c>
      <c r="E6" s="6">
        <v>90</v>
      </c>
      <c r="F6" s="6">
        <v>92</v>
      </c>
      <c r="G6" s="6">
        <v>92</v>
      </c>
      <c r="H6" s="6">
        <f>SUM(C6:G6)</f>
        <v>457</v>
      </c>
    </row>
    <row r="7" spans="1:8" outlineLevel="3" x14ac:dyDescent="0.45">
      <c r="A7" s="6" t="s">
        <v>118</v>
      </c>
      <c r="B7" s="6" t="s">
        <v>56</v>
      </c>
      <c r="C7" s="6">
        <v>76</v>
      </c>
      <c r="D7" s="6">
        <v>67</v>
      </c>
      <c r="E7" s="6">
        <v>75</v>
      </c>
      <c r="F7" s="6">
        <v>80</v>
      </c>
      <c r="G7" s="6">
        <v>77</v>
      </c>
      <c r="H7" s="6">
        <f>SUM(C7:G7)</f>
        <v>375</v>
      </c>
    </row>
    <row r="8" spans="1:8" outlineLevel="3" x14ac:dyDescent="0.45">
      <c r="A8" s="6" t="s">
        <v>120</v>
      </c>
      <c r="B8" s="6" t="s">
        <v>56</v>
      </c>
      <c r="C8" s="6">
        <v>64</v>
      </c>
      <c r="D8" s="6">
        <v>67</v>
      </c>
      <c r="E8" s="6">
        <v>63</v>
      </c>
      <c r="F8" s="6">
        <v>66</v>
      </c>
      <c r="G8" s="6">
        <v>65</v>
      </c>
      <c r="H8" s="6">
        <f>SUM(C8:G8)</f>
        <v>325</v>
      </c>
    </row>
    <row r="9" spans="1:8" outlineLevel="3" x14ac:dyDescent="0.45">
      <c r="A9" s="6" t="s">
        <v>122</v>
      </c>
      <c r="B9" s="6" t="s">
        <v>56</v>
      </c>
      <c r="C9" s="6">
        <v>67</v>
      </c>
      <c r="D9" s="6">
        <v>70</v>
      </c>
      <c r="E9" s="6">
        <v>70</v>
      </c>
      <c r="F9" s="6">
        <v>69</v>
      </c>
      <c r="G9" s="6">
        <v>68</v>
      </c>
      <c r="H9" s="6">
        <f>SUM(C9:G9)</f>
        <v>344</v>
      </c>
    </row>
    <row r="10" spans="1:8" outlineLevel="3" x14ac:dyDescent="0.45">
      <c r="A10" s="6" t="s">
        <v>125</v>
      </c>
      <c r="B10" s="6" t="s">
        <v>56</v>
      </c>
      <c r="C10" s="6">
        <v>94</v>
      </c>
      <c r="D10" s="6">
        <v>93</v>
      </c>
      <c r="E10" s="6">
        <v>93</v>
      </c>
      <c r="F10" s="6">
        <v>96</v>
      </c>
      <c r="G10" s="6">
        <v>92</v>
      </c>
      <c r="H10" s="6">
        <f>SUM(C10:G10)</f>
        <v>468</v>
      </c>
    </row>
    <row r="11" spans="1:8" outlineLevel="3" x14ac:dyDescent="0.45">
      <c r="A11" s="6" t="s">
        <v>126</v>
      </c>
      <c r="B11" s="6" t="s">
        <v>56</v>
      </c>
      <c r="C11" s="6">
        <v>83</v>
      </c>
      <c r="D11" s="6">
        <v>83</v>
      </c>
      <c r="E11" s="6">
        <v>82</v>
      </c>
      <c r="F11" s="6">
        <v>82</v>
      </c>
      <c r="G11" s="6">
        <v>84</v>
      </c>
      <c r="H11" s="6">
        <f>SUM(C11:G11)</f>
        <v>414</v>
      </c>
    </row>
    <row r="12" spans="1:8" outlineLevel="3" x14ac:dyDescent="0.45">
      <c r="A12" s="6" t="s">
        <v>127</v>
      </c>
      <c r="B12" s="6" t="s">
        <v>56</v>
      </c>
      <c r="C12" s="6">
        <v>71</v>
      </c>
      <c r="D12" s="6">
        <v>74</v>
      </c>
      <c r="E12" s="6">
        <v>80</v>
      </c>
      <c r="F12" s="6">
        <v>73</v>
      </c>
      <c r="G12" s="6">
        <v>72</v>
      </c>
      <c r="H12" s="6">
        <f>SUM(C12:G12)</f>
        <v>370</v>
      </c>
    </row>
    <row r="13" spans="1:8" outlineLevel="2" x14ac:dyDescent="0.45">
      <c r="A13" s="6"/>
      <c r="B13" s="29" t="s">
        <v>254</v>
      </c>
      <c r="C13" s="6"/>
      <c r="D13" s="6"/>
      <c r="E13" s="6"/>
      <c r="F13" s="6"/>
      <c r="G13" s="6"/>
      <c r="H13" s="6">
        <f>SUBTOTAL(1,H4:H12)</f>
        <v>396.33333333333331</v>
      </c>
    </row>
    <row r="14" spans="1:8" outlineLevel="1" x14ac:dyDescent="0.45">
      <c r="A14" s="6"/>
      <c r="B14" s="29" t="s">
        <v>252</v>
      </c>
      <c r="C14" s="6">
        <f>SUBTOTAL(4,C4:C12)</f>
        <v>94</v>
      </c>
      <c r="D14" s="6">
        <f>SUBTOTAL(4,D4:D12)</f>
        <v>97</v>
      </c>
      <c r="E14" s="6">
        <f>SUBTOTAL(4,E4:E12)</f>
        <v>93</v>
      </c>
      <c r="F14" s="6">
        <f>SUBTOTAL(4,F4:F12)</f>
        <v>96</v>
      </c>
      <c r="G14" s="6">
        <f>SUBTOTAL(4,G4:G12)</f>
        <v>95</v>
      </c>
      <c r="H14" s="6"/>
    </row>
    <row r="15" spans="1:8" outlineLevel="3" x14ac:dyDescent="0.45">
      <c r="A15" s="6" t="s">
        <v>111</v>
      </c>
      <c r="B15" s="6" t="s">
        <v>47</v>
      </c>
      <c r="C15" s="6">
        <v>80</v>
      </c>
      <c r="D15" s="6">
        <v>83</v>
      </c>
      <c r="E15" s="6">
        <v>79</v>
      </c>
      <c r="F15" s="6">
        <v>82</v>
      </c>
      <c r="G15" s="6">
        <v>81</v>
      </c>
      <c r="H15" s="6">
        <f>SUM(C15:G15)</f>
        <v>405</v>
      </c>
    </row>
    <row r="16" spans="1:8" outlineLevel="3" x14ac:dyDescent="0.45">
      <c r="A16" s="6" t="s">
        <v>113</v>
      </c>
      <c r="B16" s="6" t="s">
        <v>47</v>
      </c>
      <c r="C16" s="6">
        <v>85</v>
      </c>
      <c r="D16" s="6">
        <v>88</v>
      </c>
      <c r="E16" s="6">
        <v>84</v>
      </c>
      <c r="F16" s="6">
        <v>87</v>
      </c>
      <c r="G16" s="6">
        <v>86</v>
      </c>
      <c r="H16" s="6">
        <f>SUM(C16:G16)</f>
        <v>430</v>
      </c>
    </row>
    <row r="17" spans="1:8" outlineLevel="3" x14ac:dyDescent="0.45">
      <c r="A17" s="6" t="s">
        <v>114</v>
      </c>
      <c r="B17" s="6" t="s">
        <v>47</v>
      </c>
      <c r="C17" s="6">
        <v>76</v>
      </c>
      <c r="D17" s="6">
        <v>80</v>
      </c>
      <c r="E17" s="6">
        <v>75</v>
      </c>
      <c r="F17" s="6">
        <v>78</v>
      </c>
      <c r="G17" s="6">
        <v>77</v>
      </c>
      <c r="H17" s="6">
        <f>SUM(C17:G17)</f>
        <v>386</v>
      </c>
    </row>
    <row r="18" spans="1:8" outlineLevel="3" x14ac:dyDescent="0.45">
      <c r="A18" s="6" t="s">
        <v>117</v>
      </c>
      <c r="B18" s="6" t="s">
        <v>47</v>
      </c>
      <c r="C18" s="6">
        <v>48</v>
      </c>
      <c r="D18" s="6">
        <v>51</v>
      </c>
      <c r="E18" s="6">
        <v>47</v>
      </c>
      <c r="F18" s="6">
        <v>50</v>
      </c>
      <c r="G18" s="6">
        <v>49</v>
      </c>
      <c r="H18" s="6">
        <f>SUM(C18:G18)</f>
        <v>245</v>
      </c>
    </row>
    <row r="19" spans="1:8" outlineLevel="3" x14ac:dyDescent="0.45">
      <c r="A19" s="6" t="s">
        <v>119</v>
      </c>
      <c r="B19" s="6" t="s">
        <v>47</v>
      </c>
      <c r="C19" s="6">
        <v>82</v>
      </c>
      <c r="D19" s="6">
        <v>91</v>
      </c>
      <c r="E19" s="6">
        <v>81</v>
      </c>
      <c r="F19" s="6">
        <v>84</v>
      </c>
      <c r="G19" s="6">
        <v>83</v>
      </c>
      <c r="H19" s="6">
        <f>SUM(C19:G19)</f>
        <v>421</v>
      </c>
    </row>
    <row r="20" spans="1:8" outlineLevel="3" x14ac:dyDescent="0.45">
      <c r="A20" s="6" t="s">
        <v>121</v>
      </c>
      <c r="B20" s="6" t="s">
        <v>47</v>
      </c>
      <c r="C20" s="6">
        <v>94</v>
      </c>
      <c r="D20" s="6">
        <v>97</v>
      </c>
      <c r="E20" s="6">
        <v>94</v>
      </c>
      <c r="F20" s="6">
        <v>96</v>
      </c>
      <c r="G20" s="6">
        <v>95</v>
      </c>
      <c r="H20" s="6">
        <f>SUM(C20:G20)</f>
        <v>476</v>
      </c>
    </row>
    <row r="21" spans="1:8" outlineLevel="3" x14ac:dyDescent="0.45">
      <c r="A21" s="6" t="s">
        <v>123</v>
      </c>
      <c r="B21" s="6" t="s">
        <v>47</v>
      </c>
      <c r="C21" s="6">
        <v>78</v>
      </c>
      <c r="D21" s="6">
        <v>81</v>
      </c>
      <c r="E21" s="6">
        <v>77</v>
      </c>
      <c r="F21" s="6">
        <v>80</v>
      </c>
      <c r="G21" s="6">
        <v>79</v>
      </c>
      <c r="H21" s="6">
        <f>SUM(C21:G21)</f>
        <v>395</v>
      </c>
    </row>
    <row r="22" spans="1:8" outlineLevel="3" x14ac:dyDescent="0.45">
      <c r="A22" s="6" t="s">
        <v>124</v>
      </c>
      <c r="B22" s="6" t="s">
        <v>47</v>
      </c>
      <c r="C22" s="6">
        <v>88</v>
      </c>
      <c r="D22" s="6">
        <v>94</v>
      </c>
      <c r="E22" s="6">
        <v>87</v>
      </c>
      <c r="F22" s="6">
        <v>90</v>
      </c>
      <c r="G22" s="6">
        <v>89</v>
      </c>
      <c r="H22" s="6">
        <f>SUM(C22:G22)</f>
        <v>448</v>
      </c>
    </row>
    <row r="23" spans="1:8" outlineLevel="2" x14ac:dyDescent="0.45">
      <c r="A23" s="30"/>
      <c r="B23" s="31" t="s">
        <v>255</v>
      </c>
      <c r="C23" s="30"/>
      <c r="D23" s="30"/>
      <c r="E23" s="30"/>
      <c r="F23" s="30"/>
      <c r="G23" s="30"/>
      <c r="H23" s="30">
        <f>SUBTOTAL(1,H15:H22)</f>
        <v>400.75</v>
      </c>
    </row>
    <row r="24" spans="1:8" outlineLevel="1" x14ac:dyDescent="0.45">
      <c r="A24" s="30"/>
      <c r="B24" s="31" t="s">
        <v>253</v>
      </c>
      <c r="C24" s="30">
        <f>SUBTOTAL(4,C15:C22)</f>
        <v>94</v>
      </c>
      <c r="D24" s="30">
        <f>SUBTOTAL(4,D15:D22)</f>
        <v>97</v>
      </c>
      <c r="E24" s="30">
        <f>SUBTOTAL(4,E15:E22)</f>
        <v>94</v>
      </c>
      <c r="F24" s="30">
        <f>SUBTOTAL(4,F15:F22)</f>
        <v>96</v>
      </c>
      <c r="G24" s="30">
        <f>SUBTOTAL(4,G15:G22)</f>
        <v>95</v>
      </c>
      <c r="H24" s="30"/>
    </row>
    <row r="25" spans="1:8" x14ac:dyDescent="0.45">
      <c r="A25" s="30"/>
      <c r="B25" s="31" t="s">
        <v>256</v>
      </c>
      <c r="C25" s="30"/>
      <c r="D25" s="30"/>
      <c r="E25" s="30"/>
      <c r="F25" s="30"/>
      <c r="G25" s="30"/>
      <c r="H25" s="30">
        <f>SUBTOTAL(1,H4:H22)</f>
        <v>398.41176470588238</v>
      </c>
    </row>
    <row r="26" spans="1:8" x14ac:dyDescent="0.45">
      <c r="A26" s="30"/>
      <c r="B26" s="31" t="s">
        <v>251</v>
      </c>
      <c r="C26" s="30">
        <f>SUBTOTAL(4,C4:C22)</f>
        <v>94</v>
      </c>
      <c r="D26" s="30">
        <f>SUBTOTAL(4,D4:D22)</f>
        <v>97</v>
      </c>
      <c r="E26" s="30">
        <f>SUBTOTAL(4,E4:E22)</f>
        <v>94</v>
      </c>
      <c r="F26" s="30">
        <f>SUBTOTAL(4,F4:F22)</f>
        <v>96</v>
      </c>
      <c r="G26" s="30">
        <f>SUBTOTAL(4,G4:G22)</f>
        <v>95</v>
      </c>
      <c r="H26" s="30"/>
    </row>
  </sheetData>
  <sortState xmlns:xlrd2="http://schemas.microsoft.com/office/spreadsheetml/2017/richdata2" ref="A4:H22">
    <sortCondition ref="B3:B22"/>
  </sortState>
  <mergeCells count="1">
    <mergeCell ref="A1:H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27"/>
  <sheetViews>
    <sheetView tabSelected="1" topLeftCell="A16" workbookViewId="0">
      <selection activeCell="C24" sqref="C24"/>
    </sheetView>
  </sheetViews>
  <sheetFormatPr defaultRowHeight="17" x14ac:dyDescent="0.45"/>
  <cols>
    <col min="1" max="1" width="8.9140625" bestFit="1" customWidth="1"/>
    <col min="2" max="3" width="12.5" bestFit="1" customWidth="1"/>
    <col min="4" max="5" width="17.1640625" bestFit="1" customWidth="1"/>
    <col min="6" max="13" width="12.5" bestFit="1" customWidth="1"/>
    <col min="14" max="15" width="17.1640625" bestFit="1" customWidth="1"/>
  </cols>
  <sheetData>
    <row r="1" spans="1:6" ht="21" x14ac:dyDescent="0.45">
      <c r="A1" s="17" t="s">
        <v>128</v>
      </c>
      <c r="B1" s="17"/>
      <c r="C1" s="17"/>
      <c r="D1" s="17"/>
      <c r="E1" s="17"/>
      <c r="F1" s="17"/>
    </row>
    <row r="3" spans="1:6" x14ac:dyDescent="0.45">
      <c r="A3" s="6" t="s">
        <v>129</v>
      </c>
      <c r="B3" s="6" t="s">
        <v>130</v>
      </c>
      <c r="C3" s="6" t="s">
        <v>131</v>
      </c>
      <c r="D3" s="6" t="s">
        <v>132</v>
      </c>
      <c r="E3" s="6" t="s">
        <v>133</v>
      </c>
      <c r="F3" s="6" t="s">
        <v>134</v>
      </c>
    </row>
    <row r="4" spans="1:6" x14ac:dyDescent="0.45">
      <c r="A4" s="6" t="s">
        <v>135</v>
      </c>
      <c r="B4" s="6" t="s">
        <v>136</v>
      </c>
      <c r="C4" s="6" t="s">
        <v>137</v>
      </c>
      <c r="D4" s="8">
        <v>150000000</v>
      </c>
      <c r="E4" s="8">
        <v>3200000</v>
      </c>
      <c r="F4" s="8">
        <v>1400000</v>
      </c>
    </row>
    <row r="5" spans="1:6" x14ac:dyDescent="0.45">
      <c r="A5" s="6" t="s">
        <v>138</v>
      </c>
      <c r="B5" s="6" t="s">
        <v>136</v>
      </c>
      <c r="C5" s="6" t="s">
        <v>137</v>
      </c>
      <c r="D5" s="8">
        <v>180000000</v>
      </c>
      <c r="E5" s="8">
        <v>3800000</v>
      </c>
      <c r="F5" s="8">
        <v>1600000</v>
      </c>
    </row>
    <row r="6" spans="1:6" x14ac:dyDescent="0.45">
      <c r="A6" s="6" t="s">
        <v>139</v>
      </c>
      <c r="B6" s="6" t="s">
        <v>136</v>
      </c>
      <c r="C6" s="6" t="s">
        <v>137</v>
      </c>
      <c r="D6" s="8">
        <v>160000000</v>
      </c>
      <c r="E6" s="8">
        <v>3400000</v>
      </c>
      <c r="F6" s="8">
        <v>1400000</v>
      </c>
    </row>
    <row r="7" spans="1:6" x14ac:dyDescent="0.45">
      <c r="A7" s="6" t="s">
        <v>140</v>
      </c>
      <c r="B7" s="6" t="s">
        <v>141</v>
      </c>
      <c r="C7" s="6" t="s">
        <v>142</v>
      </c>
      <c r="D7" s="8">
        <v>210000000</v>
      </c>
      <c r="E7" s="8">
        <v>4400000</v>
      </c>
      <c r="F7" s="8">
        <v>1900000</v>
      </c>
    </row>
    <row r="8" spans="1:6" x14ac:dyDescent="0.45">
      <c r="A8" s="6" t="s">
        <v>143</v>
      </c>
      <c r="B8" s="6" t="s">
        <v>141</v>
      </c>
      <c r="C8" s="6" t="s">
        <v>142</v>
      </c>
      <c r="D8" s="8">
        <v>200000000</v>
      </c>
      <c r="E8" s="8">
        <v>4200000</v>
      </c>
      <c r="F8" s="8">
        <v>1800000</v>
      </c>
    </row>
    <row r="9" spans="1:6" x14ac:dyDescent="0.45">
      <c r="A9" s="6" t="s">
        <v>144</v>
      </c>
      <c r="B9" s="6" t="s">
        <v>141</v>
      </c>
      <c r="C9" s="6" t="s">
        <v>142</v>
      </c>
      <c r="D9" s="8">
        <v>240000000</v>
      </c>
      <c r="E9" s="8">
        <v>5000000</v>
      </c>
      <c r="F9" s="8">
        <v>2200000</v>
      </c>
    </row>
    <row r="10" spans="1:6" x14ac:dyDescent="0.45">
      <c r="A10" s="6" t="s">
        <v>145</v>
      </c>
      <c r="B10" s="6" t="s">
        <v>146</v>
      </c>
      <c r="C10" s="6" t="s">
        <v>147</v>
      </c>
      <c r="D10" s="8">
        <v>280000000</v>
      </c>
      <c r="E10" s="8">
        <v>5900000</v>
      </c>
      <c r="F10" s="8">
        <v>2500000</v>
      </c>
    </row>
    <row r="11" spans="1:6" x14ac:dyDescent="0.45">
      <c r="A11" s="6" t="s">
        <v>148</v>
      </c>
      <c r="B11" s="6" t="s">
        <v>146</v>
      </c>
      <c r="C11" s="6" t="s">
        <v>147</v>
      </c>
      <c r="D11" s="8">
        <v>270000000</v>
      </c>
      <c r="E11" s="8">
        <v>5700000</v>
      </c>
      <c r="F11" s="8">
        <v>2400000</v>
      </c>
    </row>
    <row r="12" spans="1:6" x14ac:dyDescent="0.45">
      <c r="A12" s="6" t="s">
        <v>149</v>
      </c>
      <c r="B12" s="6" t="s">
        <v>146</v>
      </c>
      <c r="C12" s="6" t="s">
        <v>147</v>
      </c>
      <c r="D12" s="8">
        <v>250000000</v>
      </c>
      <c r="E12" s="8">
        <v>5300000</v>
      </c>
      <c r="F12" s="8">
        <v>2300000</v>
      </c>
    </row>
    <row r="13" spans="1:6" x14ac:dyDescent="0.45">
      <c r="A13" s="6" t="s">
        <v>150</v>
      </c>
      <c r="B13" s="6" t="s">
        <v>151</v>
      </c>
      <c r="C13" s="6" t="s">
        <v>152</v>
      </c>
      <c r="D13" s="8">
        <v>300000000</v>
      </c>
      <c r="E13" s="8">
        <v>6300000</v>
      </c>
      <c r="F13" s="8">
        <v>2700000</v>
      </c>
    </row>
    <row r="14" spans="1:6" x14ac:dyDescent="0.45">
      <c r="A14" s="6" t="s">
        <v>153</v>
      </c>
      <c r="B14" s="6" t="s">
        <v>154</v>
      </c>
      <c r="C14" s="6" t="s">
        <v>152</v>
      </c>
      <c r="D14" s="8">
        <v>350000000</v>
      </c>
      <c r="E14" s="8">
        <v>7400000</v>
      </c>
      <c r="F14" s="8">
        <v>3200000</v>
      </c>
    </row>
    <row r="15" spans="1:6" x14ac:dyDescent="0.45">
      <c r="A15" s="6" t="s">
        <v>155</v>
      </c>
      <c r="B15" s="6" t="s">
        <v>156</v>
      </c>
      <c r="C15" s="6" t="s">
        <v>152</v>
      </c>
      <c r="D15" s="8">
        <v>320000000</v>
      </c>
      <c r="E15" s="8">
        <v>6700000</v>
      </c>
      <c r="F15" s="8">
        <v>2900000</v>
      </c>
    </row>
    <row r="19" spans="1:5" x14ac:dyDescent="0.45">
      <c r="A19" s="32" t="s">
        <v>131</v>
      </c>
      <c r="B19" t="s">
        <v>137</v>
      </c>
    </row>
    <row r="21" spans="1:5" x14ac:dyDescent="0.45">
      <c r="B21" s="32" t="s">
        <v>130</v>
      </c>
      <c r="C21" s="32" t="s">
        <v>262</v>
      </c>
    </row>
    <row r="22" spans="1:5" x14ac:dyDescent="0.45">
      <c r="B22" t="s">
        <v>136</v>
      </c>
      <c r="D22" t="s">
        <v>258</v>
      </c>
      <c r="E22" t="s">
        <v>260</v>
      </c>
    </row>
    <row r="23" spans="1:5" x14ac:dyDescent="0.45">
      <c r="A23" s="32" t="s">
        <v>129</v>
      </c>
      <c r="B23" t="s">
        <v>259</v>
      </c>
      <c r="C23" t="s">
        <v>261</v>
      </c>
    </row>
    <row r="24" spans="1:5" x14ac:dyDescent="0.45">
      <c r="A24" t="s">
        <v>135</v>
      </c>
      <c r="B24" s="33">
        <v>3200000</v>
      </c>
      <c r="C24" s="33">
        <v>1400000</v>
      </c>
      <c r="D24" s="33">
        <v>3200000</v>
      </c>
      <c r="E24" s="33">
        <v>1400000</v>
      </c>
    </row>
    <row r="25" spans="1:5" x14ac:dyDescent="0.45">
      <c r="A25" t="s">
        <v>138</v>
      </c>
      <c r="B25" s="33">
        <v>3800000</v>
      </c>
      <c r="C25" s="33">
        <v>1600000</v>
      </c>
      <c r="D25" s="33">
        <v>3800000</v>
      </c>
      <c r="E25" s="33">
        <v>1600000</v>
      </c>
    </row>
    <row r="26" spans="1:5" x14ac:dyDescent="0.45">
      <c r="A26" t="s">
        <v>139</v>
      </c>
      <c r="B26" s="33">
        <v>3400000</v>
      </c>
      <c r="C26" s="33">
        <v>1400000</v>
      </c>
      <c r="D26" s="33">
        <v>3400000</v>
      </c>
      <c r="E26" s="33">
        <v>1400000</v>
      </c>
    </row>
    <row r="27" spans="1:5" x14ac:dyDescent="0.45">
      <c r="A27" t="s">
        <v>257</v>
      </c>
      <c r="B27" s="33">
        <v>3466666.6666666665</v>
      </c>
      <c r="C27" s="33">
        <v>1466666.6666666667</v>
      </c>
      <c r="D27" s="33">
        <v>3466666.6666666665</v>
      </c>
      <c r="E27" s="33">
        <v>1466666.6666666667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3"/>
  <sheetViews>
    <sheetView workbookViewId="0">
      <selection activeCell="K14" sqref="K14"/>
    </sheetView>
  </sheetViews>
  <sheetFormatPr defaultRowHeight="17" x14ac:dyDescent="0.45"/>
  <cols>
    <col min="1" max="1" width="9.9140625" bestFit="1" customWidth="1"/>
    <col min="2" max="2" width="10.4140625" bestFit="1" customWidth="1"/>
    <col min="3" max="4" width="12.33203125" bestFit="1" customWidth="1"/>
    <col min="6" max="6" width="5.58203125" customWidth="1"/>
  </cols>
  <sheetData>
    <row r="1" spans="1:5" ht="21" x14ac:dyDescent="0.45">
      <c r="A1" s="17" t="s">
        <v>157</v>
      </c>
      <c r="B1" s="17"/>
      <c r="C1" s="17"/>
      <c r="D1" s="17"/>
      <c r="E1" s="17"/>
    </row>
    <row r="3" spans="1:5" x14ac:dyDescent="0.45">
      <c r="A3" s="6" t="s">
        <v>158</v>
      </c>
      <c r="B3" s="6" t="s">
        <v>159</v>
      </c>
      <c r="C3" s="6" t="s">
        <v>160</v>
      </c>
      <c r="D3" s="6" t="s">
        <v>161</v>
      </c>
      <c r="E3" s="6" t="s">
        <v>162</v>
      </c>
    </row>
    <row r="4" spans="1:5" x14ac:dyDescent="0.45">
      <c r="A4" s="6" t="s">
        <v>163</v>
      </c>
      <c r="B4" s="6">
        <v>65</v>
      </c>
      <c r="C4" s="6">
        <v>55</v>
      </c>
      <c r="D4" s="6">
        <v>80</v>
      </c>
      <c r="E4" s="34">
        <f>AVERAGE(B4:D4)</f>
        <v>66.666666666666671</v>
      </c>
    </row>
    <row r="5" spans="1:5" x14ac:dyDescent="0.45">
      <c r="A5" s="6" t="s">
        <v>164</v>
      </c>
      <c r="B5" s="6">
        <v>75</v>
      </c>
      <c r="C5" s="6">
        <v>70</v>
      </c>
      <c r="D5" s="6">
        <v>60</v>
      </c>
      <c r="E5" s="34">
        <f t="shared" ref="E5:E13" si="0">AVERAGE(B5:D5)</f>
        <v>68.333333333333329</v>
      </c>
    </row>
    <row r="6" spans="1:5" x14ac:dyDescent="0.45">
      <c r="A6" s="6" t="s">
        <v>165</v>
      </c>
      <c r="B6" s="6">
        <v>90</v>
      </c>
      <c r="C6" s="6">
        <v>95</v>
      </c>
      <c r="D6" s="6">
        <v>85</v>
      </c>
      <c r="E6" s="34">
        <f t="shared" si="0"/>
        <v>90</v>
      </c>
    </row>
    <row r="7" spans="1:5" x14ac:dyDescent="0.45">
      <c r="A7" s="6" t="s">
        <v>166</v>
      </c>
      <c r="B7" s="6">
        <v>80</v>
      </c>
      <c r="C7" s="6">
        <v>80</v>
      </c>
      <c r="D7" s="6">
        <v>85</v>
      </c>
      <c r="E7" s="34">
        <f t="shared" si="0"/>
        <v>81.666666666666671</v>
      </c>
    </row>
    <row r="8" spans="1:5" x14ac:dyDescent="0.45">
      <c r="A8" s="6" t="s">
        <v>167</v>
      </c>
      <c r="B8" s="6">
        <v>60</v>
      </c>
      <c r="C8" s="6">
        <v>45</v>
      </c>
      <c r="D8" s="6">
        <v>50</v>
      </c>
      <c r="E8" s="34">
        <f t="shared" si="0"/>
        <v>51.666666666666664</v>
      </c>
    </row>
    <row r="9" spans="1:5" x14ac:dyDescent="0.45">
      <c r="A9" s="6" t="s">
        <v>168</v>
      </c>
      <c r="B9" s="6">
        <v>40</v>
      </c>
      <c r="C9" s="6">
        <v>35</v>
      </c>
      <c r="D9" s="6">
        <v>50</v>
      </c>
      <c r="E9" s="34">
        <f t="shared" si="0"/>
        <v>41.666666666666664</v>
      </c>
    </row>
    <row r="10" spans="1:5" x14ac:dyDescent="0.45">
      <c r="A10" s="6" t="s">
        <v>169</v>
      </c>
      <c r="B10" s="6">
        <v>35</v>
      </c>
      <c r="C10" s="6">
        <v>40</v>
      </c>
      <c r="D10" s="6">
        <v>50</v>
      </c>
      <c r="E10" s="34">
        <f t="shared" si="0"/>
        <v>41.666666666666664</v>
      </c>
    </row>
    <row r="11" spans="1:5" x14ac:dyDescent="0.45">
      <c r="A11" s="6" t="s">
        <v>170</v>
      </c>
      <c r="B11" s="6">
        <v>85</v>
      </c>
      <c r="C11" s="6">
        <v>80</v>
      </c>
      <c r="D11" s="6">
        <v>70</v>
      </c>
      <c r="E11" s="34">
        <f t="shared" si="0"/>
        <v>78.333333333333329</v>
      </c>
    </row>
    <row r="12" spans="1:5" x14ac:dyDescent="0.45">
      <c r="A12" s="6" t="s">
        <v>171</v>
      </c>
      <c r="B12" s="6">
        <v>75</v>
      </c>
      <c r="C12" s="6">
        <v>90</v>
      </c>
      <c r="D12" s="6">
        <v>80</v>
      </c>
      <c r="E12" s="34">
        <f t="shared" si="0"/>
        <v>81.666666666666671</v>
      </c>
    </row>
    <row r="13" spans="1:5" x14ac:dyDescent="0.45">
      <c r="A13" s="6" t="s">
        <v>172</v>
      </c>
      <c r="B13" s="6">
        <v>65</v>
      </c>
      <c r="C13" s="6">
        <v>60</v>
      </c>
      <c r="D13" s="6">
        <v>50</v>
      </c>
      <c r="E13" s="34">
        <f t="shared" si="0"/>
        <v>58.333333333333336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6</xdr:col>
                    <xdr:colOff>12700</xdr:colOff>
                    <xdr:row>2</xdr:row>
                    <xdr:rowOff>76200</xdr:rowOff>
                  </from>
                  <to>
                    <xdr:col>7</xdr:col>
                    <xdr:colOff>654050</xdr:colOff>
                    <xdr:row>3</xdr:row>
                    <xdr:rowOff>177800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workbookViewId="0">
      <selection activeCell="M12" sqref="M12"/>
    </sheetView>
  </sheetViews>
  <sheetFormatPr defaultRowHeight="17" x14ac:dyDescent="0.45"/>
  <cols>
    <col min="1" max="4" width="9.08203125" customWidth="1"/>
    <col min="5" max="5" width="9.6640625" bestFit="1" customWidth="1"/>
  </cols>
  <sheetData>
    <row r="1" spans="1:5" ht="21" x14ac:dyDescent="0.45">
      <c r="A1" s="17" t="s">
        <v>173</v>
      </c>
      <c r="B1" s="17"/>
      <c r="C1" s="17"/>
      <c r="D1" s="17"/>
      <c r="E1" s="17"/>
    </row>
    <row r="3" spans="1:5" x14ac:dyDescent="0.45">
      <c r="A3" s="6" t="s">
        <v>174</v>
      </c>
      <c r="B3" s="6" t="s">
        <v>175</v>
      </c>
      <c r="C3" s="6" t="s">
        <v>176</v>
      </c>
      <c r="D3" s="6" t="s">
        <v>177</v>
      </c>
      <c r="E3" s="6" t="s">
        <v>178</v>
      </c>
    </row>
    <row r="4" spans="1:5" x14ac:dyDescent="0.45">
      <c r="A4" s="6" t="s">
        <v>179</v>
      </c>
      <c r="B4" s="10">
        <v>100</v>
      </c>
      <c r="C4" s="10">
        <v>95000</v>
      </c>
      <c r="D4" s="10">
        <v>67</v>
      </c>
      <c r="E4" s="10">
        <f>C4*D4</f>
        <v>6365000</v>
      </c>
    </row>
    <row r="5" spans="1:5" x14ac:dyDescent="0.45">
      <c r="A5" s="6" t="s">
        <v>180</v>
      </c>
      <c r="B5" s="10">
        <v>160</v>
      </c>
      <c r="C5" s="10">
        <v>35000</v>
      </c>
      <c r="D5" s="10">
        <v>146</v>
      </c>
      <c r="E5" s="10">
        <f>C5*D5</f>
        <v>5110000</v>
      </c>
    </row>
    <row r="6" spans="1:5" x14ac:dyDescent="0.45">
      <c r="A6" s="6" t="s">
        <v>181</v>
      </c>
      <c r="B6" s="10">
        <v>120</v>
      </c>
      <c r="C6" s="10">
        <v>40000</v>
      </c>
      <c r="D6" s="10">
        <v>97</v>
      </c>
      <c r="E6" s="10">
        <f>C6*D6</f>
        <v>3880000</v>
      </c>
    </row>
    <row r="7" spans="1:5" x14ac:dyDescent="0.45">
      <c r="A7" s="6" t="s">
        <v>182</v>
      </c>
      <c r="B7" s="10">
        <v>150</v>
      </c>
      <c r="C7" s="10">
        <v>25000</v>
      </c>
      <c r="D7" s="10">
        <v>132</v>
      </c>
      <c r="E7" s="10">
        <f>C7*D7</f>
        <v>3300000</v>
      </c>
    </row>
    <row r="8" spans="1:5" x14ac:dyDescent="0.45">
      <c r="A8" s="6" t="s">
        <v>183</v>
      </c>
      <c r="B8" s="10">
        <v>110</v>
      </c>
      <c r="C8" s="10">
        <v>45000</v>
      </c>
      <c r="D8" s="10">
        <v>101</v>
      </c>
      <c r="E8" s="10">
        <f>C8*D8</f>
        <v>4545000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광호 정</cp:lastModifiedBy>
  <dcterms:created xsi:type="dcterms:W3CDTF">2023-04-27T08:01:32Z</dcterms:created>
  <dcterms:modified xsi:type="dcterms:W3CDTF">2025-09-10T10:33:32Z</dcterms:modified>
</cp:coreProperties>
</file>