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33FEA71-3588-4DF0-8853-2D9ACAC1BD37}" xr6:coauthVersionLast="47" xr6:coauthVersionMax="47" xr10:uidLastSave="{00000000-0000-0000-0000-000000000000}"/>
  <bookViews>
    <workbookView xWindow="-120" yWindow="-120" windowWidth="29040" windowHeight="15840" xr2:uid="{C03351DB-B229-4725-A7E4-20903C0588C7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제2작업!$B$18:$E$18</definedName>
    <definedName name="구분">제1작업!$C$5:$C$12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1" i="3"/>
  <c r="G6" i="3"/>
  <c r="D16" i="3"/>
  <c r="D12" i="3"/>
  <c r="D7" i="3"/>
  <c r="D18" i="3" s="1"/>
  <c r="H11" i="2"/>
  <c r="G17" i="3" l="1"/>
  <c r="J13" i="1"/>
  <c r="J14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<sst xmlns="http://schemas.openxmlformats.org/spreadsheetml/2006/main" count="121" uniqueCount="42">
  <si>
    <t>상품코드</t>
    <phoneticPr fontId="3" type="noConversion"/>
  </si>
  <si>
    <t>구분</t>
    <phoneticPr fontId="3" type="noConversion"/>
  </si>
  <si>
    <t>상품명</t>
    <phoneticPr fontId="3" type="noConversion"/>
  </si>
  <si>
    <t>용량</t>
    <phoneticPr fontId="3" type="noConversion"/>
  </si>
  <si>
    <t>가격
(단위:원)</t>
    <phoneticPr fontId="3" type="noConversion"/>
  </si>
  <si>
    <t>전월
판매량</t>
    <phoneticPr fontId="3" type="noConversion"/>
  </si>
  <si>
    <t>재고수량</t>
    <phoneticPr fontId="3" type="noConversion"/>
  </si>
  <si>
    <t>전월 판매금액</t>
    <phoneticPr fontId="3" type="noConversion"/>
  </si>
  <si>
    <t>비고</t>
    <phoneticPr fontId="3" type="noConversion"/>
  </si>
  <si>
    <t>H1-093</t>
    <phoneticPr fontId="3" type="noConversion"/>
  </si>
  <si>
    <t>N2-102</t>
    <phoneticPr fontId="3" type="noConversion"/>
  </si>
  <si>
    <t>H3-081</t>
    <phoneticPr fontId="3" type="noConversion"/>
  </si>
  <si>
    <t xml:space="preserve"> N4-073</t>
    <phoneticPr fontId="3" type="noConversion"/>
  </si>
  <si>
    <t>B5-102</t>
    <phoneticPr fontId="3" type="noConversion"/>
  </si>
  <si>
    <t>B6-011</t>
    <phoneticPr fontId="3" type="noConversion"/>
  </si>
  <si>
    <t>H7-023</t>
    <phoneticPr fontId="3" type="noConversion"/>
  </si>
  <si>
    <t>N7-093</t>
    <phoneticPr fontId="3" type="noConversion"/>
  </si>
  <si>
    <t>타정</t>
    <phoneticPr fontId="3" type="noConversion"/>
  </si>
  <si>
    <t>삼각티백</t>
    <phoneticPr fontId="3" type="noConversion"/>
  </si>
  <si>
    <t>분말</t>
    <phoneticPr fontId="3" type="noConversion"/>
  </si>
  <si>
    <t>구기자차</t>
    <phoneticPr fontId="3" type="noConversion"/>
  </si>
  <si>
    <t>흰민들레차</t>
    <phoneticPr fontId="3" type="noConversion"/>
  </si>
  <si>
    <t>간편한 보이차</t>
    <phoneticPr fontId="3" type="noConversion"/>
  </si>
  <si>
    <t>캐모마일</t>
    <phoneticPr fontId="3" type="noConversion"/>
  </si>
  <si>
    <t>운남성 보이차</t>
    <phoneticPr fontId="3" type="noConversion"/>
  </si>
  <si>
    <t>교목산차</t>
    <phoneticPr fontId="3" type="noConversion"/>
  </si>
  <si>
    <t>페퍼민트</t>
    <phoneticPr fontId="3" type="noConversion"/>
  </si>
  <si>
    <t>레몬그라스</t>
    <phoneticPr fontId="3" type="noConversion"/>
  </si>
  <si>
    <t>전월 전체 매출액</t>
    <phoneticPr fontId="3" type="noConversion"/>
  </si>
  <si>
    <t>50g 용량의 최대 전월 판매량</t>
    <phoneticPr fontId="3" type="noConversion"/>
  </si>
  <si>
    <t>삼각티백의 가격(단위:원) 평균</t>
    <phoneticPr fontId="3" type="noConversion"/>
  </si>
  <si>
    <t>타정의 전월 판매량 평균</t>
    <phoneticPr fontId="3" type="noConversion"/>
  </si>
  <si>
    <t>B*</t>
    <phoneticPr fontId="3" type="noConversion"/>
  </si>
  <si>
    <t>&lt;=50</t>
    <phoneticPr fontId="3" type="noConversion"/>
  </si>
  <si>
    <t xml:space="preserve"> 타정  개수</t>
  </si>
  <si>
    <t xml:space="preserve"> 삼각티백  개수</t>
  </si>
  <si>
    <t xml:space="preserve"> 분말  개수</t>
  </si>
  <si>
    <t>전체 개수</t>
  </si>
  <si>
    <t xml:space="preserve"> 타정  평균</t>
  </si>
  <si>
    <t xml:space="preserve"> 삼각티백  평균</t>
  </si>
  <si>
    <t xml:space="preserve"> 분말 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</si>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</sst>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&quot;g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2" borderId="16" xfId="1" applyFont="1" applyFill="1" applyBorder="1" applyAlignment="1">
      <alignment horizontal="center" vertical="center"/>
    </xf>
    <xf numFmtId="41" fontId="0" fillId="2" borderId="17" xfId="1" applyFont="1" applyFill="1" applyBorder="1" applyAlignment="1">
      <alignment horizontal="center" vertical="center"/>
    </xf>
    <xf numFmtId="41" fontId="0" fillId="2" borderId="17" xfId="1" applyFont="1" applyFill="1" applyBorder="1" applyAlignment="1">
      <alignment horizontal="center" vertical="center" wrapText="1"/>
    </xf>
    <xf numFmtId="178" fontId="0" fillId="0" borderId="14" xfId="1" applyNumberFormat="1" applyFont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178" fontId="0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8" fontId="0" fillId="0" borderId="0" xfId="1" applyNumberFormat="1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41" fontId="4" fillId="2" borderId="16" xfId="1" applyFont="1" applyFill="1" applyBorder="1" applyAlignment="1">
      <alignment horizontal="center" vertical="center"/>
    </xf>
    <xf numFmtId="41" fontId="4" fillId="2" borderId="17" xfId="1" applyFont="1" applyFill="1" applyBorder="1" applyAlignment="1">
      <alignment horizontal="center" vertical="center"/>
    </xf>
    <xf numFmtId="41" fontId="4" fillId="2" borderId="17" xfId="1" applyFont="1" applyFill="1" applyBorder="1" applyAlignment="1">
      <alignment horizontal="center" vertical="center" wrapText="1"/>
    </xf>
    <xf numFmtId="41" fontId="4" fillId="0" borderId="13" xfId="1" applyFont="1" applyBorder="1" applyAlignment="1">
      <alignment horizontal="center" vertical="center"/>
    </xf>
    <xf numFmtId="41" fontId="4" fillId="0" borderId="14" xfId="1" applyFont="1" applyBorder="1" applyAlignment="1">
      <alignment horizontal="center" vertical="center"/>
    </xf>
    <xf numFmtId="178" fontId="4" fillId="0" borderId="14" xfId="1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1" fontId="4" fillId="0" borderId="10" xfId="1" applyFont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178" fontId="4" fillId="0" borderId="11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1" fontId="4" fillId="2" borderId="18" xfId="1" applyFont="1" applyFill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6" xfId="1" applyNumberFormat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타정 및 삼각티백의 판매</a:t>
            </a:r>
            <a:r>
              <a:rPr lang="ko-KR" altLang="en-US" sz="2000" b="1" baseline="0"/>
              <a:t>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전월 판매량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F-45AB-8C8B-E4C580C83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(제1작업!$D$5:$D$8,제1작업!$D$11:$D$12)</c:f>
              <c:strCache>
                <c:ptCount val="6"/>
                <c:pt idx="0">
                  <c:v>구기자차</c:v>
                </c:pt>
                <c:pt idx="1">
                  <c:v>흰민들레차</c:v>
                </c:pt>
                <c:pt idx="2">
                  <c:v>간편한 보이차</c:v>
                </c:pt>
                <c:pt idx="3">
                  <c:v>캐모마일</c:v>
                </c:pt>
                <c:pt idx="4">
                  <c:v>페퍼민트</c:v>
                </c:pt>
                <c:pt idx="5">
                  <c:v>레몬그라스</c:v>
                </c:pt>
              </c:strCache>
            </c:strRef>
          </c:cat>
          <c:val>
            <c:numRef>
              <c:f>(제1작업!$G$5:$G$8,제1작업!$G$11:$G$12)</c:f>
              <c:numCache>
                <c:formatCode>_(* #,##0_);_(* \(#,##0\);_(* "-"_);_(@_)</c:formatCode>
                <c:ptCount val="6"/>
                <c:pt idx="0">
                  <c:v>132</c:v>
                </c:pt>
                <c:pt idx="1">
                  <c:v>154</c:v>
                </c:pt>
                <c:pt idx="2">
                  <c:v>71</c:v>
                </c:pt>
                <c:pt idx="3">
                  <c:v>146</c:v>
                </c:pt>
                <c:pt idx="4">
                  <c:v>64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5AB-8C8B-E4C580C8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21284736"/>
        <c:axId val="721285152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용량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(제1작업!$D$5:$D$8,제1작업!$D$11:$D$12)</c:f>
              <c:strCache>
                <c:ptCount val="6"/>
                <c:pt idx="0">
                  <c:v>구기자차</c:v>
                </c:pt>
                <c:pt idx="1">
                  <c:v>흰민들레차</c:v>
                </c:pt>
                <c:pt idx="2">
                  <c:v>간편한 보이차</c:v>
                </c:pt>
                <c:pt idx="3">
                  <c:v>캐모마일</c:v>
                </c:pt>
                <c:pt idx="4">
                  <c:v>페퍼민트</c:v>
                </c:pt>
                <c:pt idx="5">
                  <c:v>레몬그라스</c:v>
                </c:pt>
              </c:strCache>
            </c:strRef>
          </c:cat>
          <c:val>
            <c:numRef>
              <c:f>(제1작업!$E$5:$E$8,제1작업!$E$11:$E$12)</c:f>
              <c:numCache>
                <c:formatCode>0"g"</c:formatCode>
                <c:ptCount val="6"/>
                <c:pt idx="0">
                  <c:v>50</c:v>
                </c:pt>
                <c:pt idx="1">
                  <c:v>20</c:v>
                </c:pt>
                <c:pt idx="2">
                  <c:v>36</c:v>
                </c:pt>
                <c:pt idx="3">
                  <c:v>50</c:v>
                </c:pt>
                <c:pt idx="4">
                  <c:v>20</c:v>
                </c:pt>
                <c:pt idx="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F-45AB-8C8B-E4C580C8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286400"/>
        <c:axId val="721281408"/>
      </c:lineChart>
      <c:catAx>
        <c:axId val="7212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21285152"/>
        <c:crosses val="autoZero"/>
        <c:auto val="1"/>
        <c:lblAlgn val="ctr"/>
        <c:lblOffset val="100"/>
        <c:noMultiLvlLbl val="0"/>
      </c:catAx>
      <c:valAx>
        <c:axId val="7212851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dash"/>
              <a:miter lim="800000"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21284736"/>
        <c:crosses val="autoZero"/>
        <c:crossBetween val="between"/>
      </c:valAx>
      <c:valAx>
        <c:axId val="721281408"/>
        <c:scaling>
          <c:orientation val="minMax"/>
          <c:max val="80"/>
        </c:scaling>
        <c:delete val="0"/>
        <c:axPos val="r"/>
        <c:numFmt formatCode="0&quot;g&quot;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21286400"/>
        <c:crosses val="max"/>
        <c:crossBetween val="between"/>
        <c:majorUnit val="20"/>
      </c:valAx>
      <c:catAx>
        <c:axId val="721286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12814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4B695D2-4FFF-4785-A1C2-D6318DE48F0E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123825</xdr:rowOff>
    </xdr:from>
    <xdr:to>
      <xdr:col>6</xdr:col>
      <xdr:colOff>371476</xdr:colOff>
      <xdr:row>2</xdr:row>
      <xdr:rowOff>238125</xdr:rowOff>
    </xdr:to>
    <xdr:sp macro="" textlink="">
      <xdr:nvSpPr>
        <xdr:cNvPr id="2" name="순서도: 수동 연산 1">
          <a:extLst>
            <a:ext uri="{FF2B5EF4-FFF2-40B4-BE49-F238E27FC236}">
              <a16:creationId xmlns:a16="http://schemas.microsoft.com/office/drawing/2014/main" id="{97AD59F2-43EF-47E5-8118-3A3711D858A9}"/>
            </a:ext>
          </a:extLst>
        </xdr:cNvPr>
        <xdr:cNvSpPr/>
      </xdr:nvSpPr>
      <xdr:spPr>
        <a:xfrm>
          <a:off x="114301" y="123825"/>
          <a:ext cx="4438650" cy="781050"/>
        </a:xfrm>
        <a:prstGeom prst="flowChartManualOperation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대한다원 차 판매</a:t>
          </a:r>
        </a:p>
      </xdr:txBody>
    </xdr:sp>
    <xdr:clientData/>
  </xdr:twoCellAnchor>
  <xdr:twoCellAnchor editAs="oneCell">
    <xdr:from>
      <xdr:col>6</xdr:col>
      <xdr:colOff>571500</xdr:colOff>
      <xdr:row>0</xdr:row>
      <xdr:rowOff>133349</xdr:rowOff>
    </xdr:from>
    <xdr:to>
      <xdr:col>10</xdr:col>
      <xdr:colOff>28575</xdr:colOff>
      <xdr:row>2</xdr:row>
      <xdr:rowOff>180974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CD95D68-F418-41DB-893D-B744690C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3349"/>
          <a:ext cx="26003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A9B7EC9-DBA0-4A30-89BA-194735E988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0.35666</cdr:x>
      <cdr:y>0.15274</cdr:y>
    </cdr:from>
    <cdr:to>
      <cdr:x>0.47952</cdr:x>
      <cdr:y>0.22454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D8746730-04AE-4AB7-9567-F6882632CDF1}"/>
            </a:ext>
          </a:extLst>
        </cdr:cNvPr>
        <cdr:cNvSpPr/>
      </cdr:nvSpPr>
      <cdr:spPr>
        <a:xfrm xmlns:a="http://schemas.openxmlformats.org/drawingml/2006/main">
          <a:off x="3317875" y="928689"/>
          <a:ext cx="1143000" cy="436562"/>
        </a:xfrm>
        <a:prstGeom xmlns:a="http://schemas.openxmlformats.org/drawingml/2006/main" prst="wedgeRoundRectCallout">
          <a:avLst>
            <a:gd name="adj1" fmla="val -78240"/>
            <a:gd name="adj2" fmla="val -1884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889B-6FD2-464D-8F73-736A97F6D1B0}">
  <dimension ref="B1:J14"/>
  <sheetViews>
    <sheetView tabSelected="1" workbookViewId="0">
      <selection activeCell="L2" sqref="L2"/>
    </sheetView>
  </sheetViews>
  <sheetFormatPr defaultRowHeight="13.5" x14ac:dyDescent="0.3"/>
  <cols>
    <col min="1" max="1" width="1.625" style="13" customWidth="1"/>
    <col min="2" max="2" width="10.5" style="13" bestFit="1" customWidth="1"/>
    <col min="3" max="3" width="9" style="13"/>
    <col min="4" max="4" width="13.75" style="13" bestFit="1" customWidth="1"/>
    <col min="5" max="5" width="9.625" style="13" bestFit="1" customWidth="1"/>
    <col min="6" max="6" width="10.375" style="13" bestFit="1" customWidth="1"/>
    <col min="7" max="8" width="9.125" style="13" bestFit="1" customWidth="1"/>
    <col min="9" max="9" width="13.875" style="13" bestFit="1" customWidth="1"/>
    <col min="10" max="10" width="9.125" style="13" bestFit="1" customWidth="1"/>
    <col min="11" max="16384" width="9" style="13"/>
  </cols>
  <sheetData>
    <row r="1" spans="2:10" ht="26.25" customHeight="1" x14ac:dyDescent="0.3"/>
    <row r="2" spans="2:10" ht="26.25" customHeight="1" x14ac:dyDescent="0.3"/>
    <row r="3" spans="2:10" ht="26.25" customHeight="1" thickBot="1" x14ac:dyDescent="0.35"/>
    <row r="4" spans="2:10" ht="29.25" customHeight="1" thickBot="1" x14ac:dyDescent="0.35">
      <c r="B4" s="55" t="s">
        <v>0</v>
      </c>
      <c r="C4" s="56" t="s">
        <v>1</v>
      </c>
      <c r="D4" s="56" t="s">
        <v>2</v>
      </c>
      <c r="E4" s="56" t="s">
        <v>3</v>
      </c>
      <c r="F4" s="57" t="s">
        <v>4</v>
      </c>
      <c r="G4" s="57" t="s">
        <v>5</v>
      </c>
      <c r="H4" s="56" t="s">
        <v>6</v>
      </c>
      <c r="I4" s="58" t="s">
        <v>7</v>
      </c>
      <c r="J4" s="59" t="s">
        <v>8</v>
      </c>
    </row>
    <row r="5" spans="2:10" x14ac:dyDescent="0.3">
      <c r="B5" s="60" t="s">
        <v>9</v>
      </c>
      <c r="C5" s="61" t="s">
        <v>17</v>
      </c>
      <c r="D5" s="61" t="s">
        <v>20</v>
      </c>
      <c r="E5" s="25">
        <v>50</v>
      </c>
      <c r="F5" s="24">
        <v>26500</v>
      </c>
      <c r="G5" s="24">
        <v>132</v>
      </c>
      <c r="H5" s="24">
        <v>168</v>
      </c>
      <c r="I5" s="26">
        <f>ROUNDDOWN(F5*G5,-4)</f>
        <v>3490000</v>
      </c>
      <c r="J5" s="27" t="str">
        <f t="shared" ref="J5:J12" si="0">CHOOSE(RIGHT(B5,1),"양말증정","핫팩증정","")</f>
        <v/>
      </c>
    </row>
    <row r="6" spans="2:10" x14ac:dyDescent="0.3">
      <c r="B6" s="62" t="s">
        <v>10</v>
      </c>
      <c r="C6" s="63" t="s">
        <v>18</v>
      </c>
      <c r="D6" s="63" t="s">
        <v>21</v>
      </c>
      <c r="E6" s="30">
        <v>20</v>
      </c>
      <c r="F6" s="29">
        <v>15000</v>
      </c>
      <c r="G6" s="29">
        <v>154</v>
      </c>
      <c r="H6" s="29">
        <v>46</v>
      </c>
      <c r="I6" s="31">
        <f t="shared" ref="I6:I12" si="1">ROUNDDOWN(F6*G6,-4)</f>
        <v>2310000</v>
      </c>
      <c r="J6" s="32" t="str">
        <f t="shared" si="0"/>
        <v>핫팩증정</v>
      </c>
    </row>
    <row r="7" spans="2:10" x14ac:dyDescent="0.3">
      <c r="B7" s="62" t="s">
        <v>11</v>
      </c>
      <c r="C7" s="63" t="s">
        <v>17</v>
      </c>
      <c r="D7" s="63" t="s">
        <v>22</v>
      </c>
      <c r="E7" s="30">
        <v>36</v>
      </c>
      <c r="F7" s="29">
        <v>16900</v>
      </c>
      <c r="G7" s="29">
        <v>71</v>
      </c>
      <c r="H7" s="29">
        <v>129</v>
      </c>
      <c r="I7" s="31">
        <f t="shared" si="1"/>
        <v>1190000</v>
      </c>
      <c r="J7" s="32" t="str">
        <f t="shared" si="0"/>
        <v>양말증정</v>
      </c>
    </row>
    <row r="8" spans="2:10" x14ac:dyDescent="0.3">
      <c r="B8" s="62" t="s">
        <v>12</v>
      </c>
      <c r="C8" s="63" t="s">
        <v>18</v>
      </c>
      <c r="D8" s="63" t="s">
        <v>23</v>
      </c>
      <c r="E8" s="30">
        <v>50</v>
      </c>
      <c r="F8" s="29">
        <v>17900</v>
      </c>
      <c r="G8" s="29">
        <v>146</v>
      </c>
      <c r="H8" s="29">
        <v>154</v>
      </c>
      <c r="I8" s="31">
        <f t="shared" si="1"/>
        <v>2610000</v>
      </c>
      <c r="J8" s="32" t="str">
        <f t="shared" si="0"/>
        <v/>
      </c>
    </row>
    <row r="9" spans="2:10" x14ac:dyDescent="0.3">
      <c r="B9" s="62" t="s">
        <v>13</v>
      </c>
      <c r="C9" s="63" t="s">
        <v>19</v>
      </c>
      <c r="D9" s="63" t="s">
        <v>24</v>
      </c>
      <c r="E9" s="30">
        <v>25</v>
      </c>
      <c r="F9" s="29">
        <v>37800</v>
      </c>
      <c r="G9" s="29">
        <v>64</v>
      </c>
      <c r="H9" s="29">
        <v>106</v>
      </c>
      <c r="I9" s="31">
        <f t="shared" si="1"/>
        <v>2410000</v>
      </c>
      <c r="J9" s="32" t="str">
        <f t="shared" si="0"/>
        <v>핫팩증정</v>
      </c>
    </row>
    <row r="10" spans="2:10" x14ac:dyDescent="0.3">
      <c r="B10" s="62" t="s">
        <v>14</v>
      </c>
      <c r="C10" s="63" t="s">
        <v>19</v>
      </c>
      <c r="D10" s="63" t="s">
        <v>25</v>
      </c>
      <c r="E10" s="30">
        <v>50</v>
      </c>
      <c r="F10" s="29">
        <v>31500</v>
      </c>
      <c r="G10" s="29">
        <v>121</v>
      </c>
      <c r="H10" s="29">
        <v>79</v>
      </c>
      <c r="I10" s="31">
        <f t="shared" si="1"/>
        <v>3810000</v>
      </c>
      <c r="J10" s="32" t="str">
        <f t="shared" si="0"/>
        <v>양말증정</v>
      </c>
    </row>
    <row r="11" spans="2:10" x14ac:dyDescent="0.3">
      <c r="B11" s="62" t="s">
        <v>15</v>
      </c>
      <c r="C11" s="63" t="s">
        <v>17</v>
      </c>
      <c r="D11" s="63" t="s">
        <v>26</v>
      </c>
      <c r="E11" s="30">
        <v>20</v>
      </c>
      <c r="F11" s="29">
        <v>25000</v>
      </c>
      <c r="G11" s="29">
        <v>64</v>
      </c>
      <c r="H11" s="29">
        <v>136</v>
      </c>
      <c r="I11" s="31">
        <f t="shared" si="1"/>
        <v>1600000</v>
      </c>
      <c r="J11" s="32" t="str">
        <f t="shared" si="0"/>
        <v/>
      </c>
    </row>
    <row r="12" spans="2:10" ht="14.25" thickBot="1" x14ac:dyDescent="0.35">
      <c r="B12" s="64" t="s">
        <v>16</v>
      </c>
      <c r="C12" s="65" t="s">
        <v>18</v>
      </c>
      <c r="D12" s="65" t="s">
        <v>27</v>
      </c>
      <c r="E12" s="35">
        <v>60</v>
      </c>
      <c r="F12" s="34">
        <v>16900</v>
      </c>
      <c r="G12" s="34">
        <v>56</v>
      </c>
      <c r="H12" s="34">
        <v>144</v>
      </c>
      <c r="I12" s="36">
        <f t="shared" si="1"/>
        <v>940000</v>
      </c>
      <c r="J12" s="37" t="str">
        <f t="shared" si="0"/>
        <v/>
      </c>
    </row>
    <row r="13" spans="2:10" x14ac:dyDescent="0.3">
      <c r="B13" s="38" t="s">
        <v>30</v>
      </c>
      <c r="C13" s="39"/>
      <c r="D13" s="39"/>
      <c r="E13" s="40">
        <f ca="1">SUMIF(C5:F12,C6,F5:F12)/COUNTIF(C5:C12,C6)</f>
        <v>16600</v>
      </c>
      <c r="F13" s="41"/>
      <c r="G13" s="39" t="s">
        <v>29</v>
      </c>
      <c r="H13" s="39"/>
      <c r="I13" s="39"/>
      <c r="J13" s="42" t="str">
        <f>DMAX(B4:H12,G4,E4:E5)&amp;"EA"</f>
        <v>146EA</v>
      </c>
    </row>
    <row r="14" spans="2:10" ht="27.75" thickBot="1" x14ac:dyDescent="0.35">
      <c r="B14" s="43" t="s">
        <v>28</v>
      </c>
      <c r="C14" s="44"/>
      <c r="D14" s="44"/>
      <c r="E14" s="45">
        <f>SUMPRODUCT(G5:G12,F5:F12)</f>
        <v>18398400</v>
      </c>
      <c r="F14" s="46"/>
      <c r="G14" s="47" t="s">
        <v>0</v>
      </c>
      <c r="H14" s="45" t="s">
        <v>9</v>
      </c>
      <c r="I14" s="48" t="s">
        <v>4</v>
      </c>
      <c r="J14" s="49">
        <f>VLOOKUP(H14,B4:F12,5,FALSE)</f>
        <v>26500</v>
      </c>
    </row>
  </sheetData>
  <mergeCells count="4">
    <mergeCell ref="B13:D13"/>
    <mergeCell ref="B14:D14"/>
    <mergeCell ref="G13:I13"/>
    <mergeCell ref="F13:F14"/>
  </mergeCells>
  <phoneticPr fontId="3" type="noConversion"/>
  <conditionalFormatting sqref="B5:J12">
    <cfRule type="expression" dxfId="2" priority="1">
      <formula>$F5&gt;=30000</formula>
    </cfRule>
  </conditionalFormatting>
  <dataValidations count="1">
    <dataValidation type="list" allowBlank="1" showInputMessage="1" showErrorMessage="1" sqref="H14" xr:uid="{4DB9493B-DD71-4F9C-AA3E-3A0ABD25BAEF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490F-EC15-4324-BFA7-D159EFE4D0E2}">
  <dimension ref="B1:H21"/>
  <sheetViews>
    <sheetView workbookViewId="0">
      <selection activeCell="F36" sqref="F36"/>
    </sheetView>
  </sheetViews>
  <sheetFormatPr defaultRowHeight="13.5" x14ac:dyDescent="0.3"/>
  <cols>
    <col min="1" max="1" width="1.625" style="13" customWidth="1"/>
    <col min="2" max="2" width="16" style="13" bestFit="1" customWidth="1"/>
    <col min="3" max="3" width="10.625" style="13" bestFit="1" customWidth="1"/>
    <col min="4" max="4" width="15.75" style="13" bestFit="1" customWidth="1"/>
    <col min="5" max="5" width="10.625" style="13" bestFit="1" customWidth="1"/>
    <col min="6" max="6" width="10.375" style="13" bestFit="1" customWidth="1"/>
    <col min="7" max="7" width="9.125" style="13" bestFit="1" customWidth="1"/>
    <col min="8" max="8" width="10.625" style="13" bestFit="1" customWidth="1"/>
    <col min="9" max="16384" width="9" style="13"/>
  </cols>
  <sheetData>
    <row r="1" spans="2:8" ht="14.25" thickBot="1" x14ac:dyDescent="0.35"/>
    <row r="2" spans="2:8" ht="27.75" thickBot="1" x14ac:dyDescent="0.35">
      <c r="B2" s="20" t="s">
        <v>0</v>
      </c>
      <c r="C2" s="21" t="s">
        <v>1</v>
      </c>
      <c r="D2" s="21" t="s">
        <v>2</v>
      </c>
      <c r="E2" s="21" t="s">
        <v>3</v>
      </c>
      <c r="F2" s="22" t="s">
        <v>4</v>
      </c>
      <c r="G2" s="22" t="s">
        <v>5</v>
      </c>
      <c r="H2" s="50" t="s">
        <v>6</v>
      </c>
    </row>
    <row r="3" spans="2:8" x14ac:dyDescent="0.3">
      <c r="B3" s="23" t="s">
        <v>9</v>
      </c>
      <c r="C3" s="24" t="s">
        <v>17</v>
      </c>
      <c r="D3" s="24" t="s">
        <v>20</v>
      </c>
      <c r="E3" s="25">
        <v>50</v>
      </c>
      <c r="F3" s="24">
        <v>26500</v>
      </c>
      <c r="G3" s="24">
        <v>135</v>
      </c>
      <c r="H3" s="51">
        <v>168</v>
      </c>
    </row>
    <row r="4" spans="2:8" x14ac:dyDescent="0.3">
      <c r="B4" s="28" t="s">
        <v>10</v>
      </c>
      <c r="C4" s="29" t="s">
        <v>18</v>
      </c>
      <c r="D4" s="29" t="s">
        <v>21</v>
      </c>
      <c r="E4" s="30">
        <v>20</v>
      </c>
      <c r="F4" s="29">
        <v>15000</v>
      </c>
      <c r="G4" s="29">
        <v>154</v>
      </c>
      <c r="H4" s="52">
        <v>46</v>
      </c>
    </row>
    <row r="5" spans="2:8" x14ac:dyDescent="0.3">
      <c r="B5" s="28" t="s">
        <v>11</v>
      </c>
      <c r="C5" s="29" t="s">
        <v>17</v>
      </c>
      <c r="D5" s="29" t="s">
        <v>22</v>
      </c>
      <c r="E5" s="30">
        <v>36</v>
      </c>
      <c r="F5" s="29">
        <v>16900</v>
      </c>
      <c r="G5" s="29">
        <v>71</v>
      </c>
      <c r="H5" s="52">
        <v>129</v>
      </c>
    </row>
    <row r="6" spans="2:8" x14ac:dyDescent="0.3">
      <c r="B6" s="28" t="s">
        <v>12</v>
      </c>
      <c r="C6" s="29" t="s">
        <v>18</v>
      </c>
      <c r="D6" s="29" t="s">
        <v>23</v>
      </c>
      <c r="E6" s="30">
        <v>50</v>
      </c>
      <c r="F6" s="29">
        <v>17900</v>
      </c>
      <c r="G6" s="29">
        <v>146</v>
      </c>
      <c r="H6" s="52">
        <v>154</v>
      </c>
    </row>
    <row r="7" spans="2:8" x14ac:dyDescent="0.3">
      <c r="B7" s="28" t="s">
        <v>13</v>
      </c>
      <c r="C7" s="29" t="s">
        <v>19</v>
      </c>
      <c r="D7" s="29" t="s">
        <v>24</v>
      </c>
      <c r="E7" s="30">
        <v>25</v>
      </c>
      <c r="F7" s="29">
        <v>37800</v>
      </c>
      <c r="G7" s="29">
        <v>64</v>
      </c>
      <c r="H7" s="52">
        <v>106</v>
      </c>
    </row>
    <row r="8" spans="2:8" x14ac:dyDescent="0.3">
      <c r="B8" s="28" t="s">
        <v>14</v>
      </c>
      <c r="C8" s="29" t="s">
        <v>19</v>
      </c>
      <c r="D8" s="29" t="s">
        <v>25</v>
      </c>
      <c r="E8" s="30">
        <v>50</v>
      </c>
      <c r="F8" s="29">
        <v>31500</v>
      </c>
      <c r="G8" s="29">
        <v>121</v>
      </c>
      <c r="H8" s="52">
        <v>79</v>
      </c>
    </row>
    <row r="9" spans="2:8" x14ac:dyDescent="0.3">
      <c r="B9" s="28" t="s">
        <v>15</v>
      </c>
      <c r="C9" s="29" t="s">
        <v>17</v>
      </c>
      <c r="D9" s="29" t="s">
        <v>26</v>
      </c>
      <c r="E9" s="30">
        <v>20</v>
      </c>
      <c r="F9" s="29">
        <v>25000</v>
      </c>
      <c r="G9" s="29">
        <v>64</v>
      </c>
      <c r="H9" s="52">
        <v>136</v>
      </c>
    </row>
    <row r="10" spans="2:8" x14ac:dyDescent="0.3">
      <c r="B10" s="33" t="s">
        <v>16</v>
      </c>
      <c r="C10" s="34" t="s">
        <v>18</v>
      </c>
      <c r="D10" s="34" t="s">
        <v>27</v>
      </c>
      <c r="E10" s="35">
        <v>60</v>
      </c>
      <c r="F10" s="34">
        <v>16900</v>
      </c>
      <c r="G10" s="34">
        <v>56</v>
      </c>
      <c r="H10" s="53">
        <v>144</v>
      </c>
    </row>
    <row r="11" spans="2:8" x14ac:dyDescent="0.3">
      <c r="B11" s="54" t="s">
        <v>31</v>
      </c>
      <c r="C11" s="54"/>
      <c r="D11" s="54"/>
      <c r="E11" s="54"/>
      <c r="F11" s="54"/>
      <c r="G11" s="54"/>
      <c r="H11" s="31">
        <f>DAVERAGE(B2:H10,G2,C2:C3)</f>
        <v>90</v>
      </c>
    </row>
    <row r="12" spans="2:8" ht="14.25" thickBot="1" x14ac:dyDescent="0.35"/>
    <row r="13" spans="2:8" ht="14.25" thickBot="1" x14ac:dyDescent="0.35">
      <c r="B13" s="20" t="s">
        <v>0</v>
      </c>
      <c r="C13" s="50" t="s">
        <v>6</v>
      </c>
    </row>
    <row r="14" spans="2:8" x14ac:dyDescent="0.3">
      <c r="B14" s="13" t="s">
        <v>32</v>
      </c>
    </row>
    <row r="15" spans="2:8" x14ac:dyDescent="0.3">
      <c r="C15" s="13" t="s">
        <v>33</v>
      </c>
    </row>
    <row r="17" spans="2:5" ht="14.25" thickBot="1" x14ac:dyDescent="0.35"/>
    <row r="18" spans="2:5" ht="27.75" thickBot="1" x14ac:dyDescent="0.35">
      <c r="B18" s="21" t="s">
        <v>2</v>
      </c>
      <c r="C18" s="21" t="s">
        <v>3</v>
      </c>
      <c r="D18" s="22" t="s">
        <v>4</v>
      </c>
      <c r="E18" s="50" t="s">
        <v>6</v>
      </c>
    </row>
    <row r="19" spans="2:5" x14ac:dyDescent="0.3">
      <c r="B19" s="29" t="s">
        <v>21</v>
      </c>
      <c r="C19" s="30">
        <v>20</v>
      </c>
      <c r="D19" s="29">
        <v>15000</v>
      </c>
      <c r="E19" s="52">
        <v>46</v>
      </c>
    </row>
    <row r="20" spans="2:5" x14ac:dyDescent="0.3">
      <c r="B20" s="29" t="s">
        <v>24</v>
      </c>
      <c r="C20" s="30">
        <v>25</v>
      </c>
      <c r="D20" s="29">
        <v>37800</v>
      </c>
      <c r="E20" s="52">
        <v>106</v>
      </c>
    </row>
    <row r="21" spans="2:5" x14ac:dyDescent="0.3">
      <c r="B21" s="29" t="s">
        <v>25</v>
      </c>
      <c r="C21" s="30">
        <v>50</v>
      </c>
      <c r="D21" s="29">
        <v>31500</v>
      </c>
      <c r="E21" s="52">
        <v>79</v>
      </c>
    </row>
  </sheetData>
  <mergeCells count="1">
    <mergeCell ref="B11:G11"/>
  </mergeCells>
  <phoneticPr fontId="3" type="noConversion"/>
  <conditionalFormatting sqref="B3:H10">
    <cfRule type="expression" dxfId="1" priority="1">
      <formula>$F3&gt;=30000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1101-2B6F-4F52-A4B8-64F82A0A8E83}">
  <dimension ref="B1:H18"/>
  <sheetViews>
    <sheetView workbookViewId="0">
      <selection activeCell="P18" sqref="P18"/>
    </sheetView>
  </sheetViews>
  <sheetFormatPr defaultRowHeight="13.5" x14ac:dyDescent="0.3"/>
  <cols>
    <col min="1" max="1" width="1.625" style="13" customWidth="1"/>
    <col min="2" max="2" width="10.5" style="13" bestFit="1" customWidth="1"/>
    <col min="3" max="3" width="17" style="13" bestFit="1" customWidth="1"/>
    <col min="4" max="4" width="15.625" style="13" bestFit="1" customWidth="1"/>
    <col min="5" max="5" width="6.75" style="13" bestFit="1" customWidth="1"/>
    <col min="6" max="6" width="9.375" style="13" bestFit="1" customWidth="1"/>
    <col min="7" max="7" width="7.125" style="13" bestFit="1" customWidth="1"/>
    <col min="8" max="8" width="10.5" style="13" bestFit="1" customWidth="1"/>
    <col min="9" max="16384" width="9" style="13"/>
  </cols>
  <sheetData>
    <row r="1" spans="2:8" ht="14.25" thickBot="1" x14ac:dyDescent="0.35"/>
    <row r="2" spans="2:8" ht="33.75" thickBot="1" x14ac:dyDescent="0.35">
      <c r="B2" s="5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7" t="s">
        <v>5</v>
      </c>
      <c r="H2" s="6" t="s">
        <v>6</v>
      </c>
    </row>
    <row r="3" spans="2:8" ht="16.5" x14ac:dyDescent="0.3">
      <c r="B3" s="3" t="s">
        <v>9</v>
      </c>
      <c r="C3" s="4" t="s">
        <v>17</v>
      </c>
      <c r="D3" s="4" t="s">
        <v>20</v>
      </c>
      <c r="E3" s="8">
        <v>50</v>
      </c>
      <c r="F3" s="4">
        <v>26500</v>
      </c>
      <c r="G3" s="4">
        <v>132</v>
      </c>
      <c r="H3" s="4">
        <v>168</v>
      </c>
    </row>
    <row r="4" spans="2:8" ht="16.5" x14ac:dyDescent="0.3">
      <c r="B4" s="2" t="s">
        <v>11</v>
      </c>
      <c r="C4" s="1" t="s">
        <v>17</v>
      </c>
      <c r="D4" s="1" t="s">
        <v>22</v>
      </c>
      <c r="E4" s="9">
        <v>36</v>
      </c>
      <c r="F4" s="1">
        <v>16900</v>
      </c>
      <c r="G4" s="1">
        <v>71</v>
      </c>
      <c r="H4" s="1">
        <v>129</v>
      </c>
    </row>
    <row r="5" spans="2:8" ht="16.5" x14ac:dyDescent="0.3">
      <c r="B5" s="2" t="s">
        <v>15</v>
      </c>
      <c r="C5" s="1" t="s">
        <v>17</v>
      </c>
      <c r="D5" s="1" t="s">
        <v>26</v>
      </c>
      <c r="E5" s="9">
        <v>20</v>
      </c>
      <c r="F5" s="1">
        <v>25000</v>
      </c>
      <c r="G5" s="1">
        <v>64</v>
      </c>
      <c r="H5" s="1">
        <v>136</v>
      </c>
    </row>
    <row r="6" spans="2:8" ht="16.5" x14ac:dyDescent="0.3">
      <c r="B6" s="2"/>
      <c r="C6" s="14" t="s">
        <v>38</v>
      </c>
      <c r="D6" s="1"/>
      <c r="E6" s="9"/>
      <c r="F6" s="1"/>
      <c r="G6" s="1">
        <f>SUBTOTAL(1,G3:G5)</f>
        <v>89</v>
      </c>
      <c r="H6" s="1"/>
    </row>
    <row r="7" spans="2:8" ht="16.5" x14ac:dyDescent="0.3">
      <c r="B7" s="2"/>
      <c r="C7" s="14" t="s">
        <v>34</v>
      </c>
      <c r="D7" s="15">
        <f>SUBTOTAL(3,D3:D5)</f>
        <v>3</v>
      </c>
      <c r="E7" s="9"/>
      <c r="F7" s="1"/>
      <c r="G7" s="1"/>
      <c r="H7" s="1"/>
    </row>
    <row r="8" spans="2:8" ht="16.5" x14ac:dyDescent="0.3">
      <c r="B8" s="2" t="s">
        <v>10</v>
      </c>
      <c r="C8" s="1" t="s">
        <v>18</v>
      </c>
      <c r="D8" s="1" t="s">
        <v>21</v>
      </c>
      <c r="E8" s="9">
        <v>20</v>
      </c>
      <c r="F8" s="1">
        <v>15000</v>
      </c>
      <c r="G8" s="1">
        <v>154</v>
      </c>
      <c r="H8" s="1">
        <v>46</v>
      </c>
    </row>
    <row r="9" spans="2:8" ht="16.5" x14ac:dyDescent="0.3">
      <c r="B9" s="2" t="s">
        <v>12</v>
      </c>
      <c r="C9" s="1" t="s">
        <v>18</v>
      </c>
      <c r="D9" s="1" t="s">
        <v>23</v>
      </c>
      <c r="E9" s="9">
        <v>50</v>
      </c>
      <c r="F9" s="1">
        <v>17900</v>
      </c>
      <c r="G9" s="1">
        <v>146</v>
      </c>
      <c r="H9" s="1">
        <v>154</v>
      </c>
    </row>
    <row r="10" spans="2:8" ht="16.5" x14ac:dyDescent="0.3">
      <c r="B10" s="2" t="s">
        <v>16</v>
      </c>
      <c r="C10" s="1" t="s">
        <v>18</v>
      </c>
      <c r="D10" s="1" t="s">
        <v>27</v>
      </c>
      <c r="E10" s="9">
        <v>60</v>
      </c>
      <c r="F10" s="1">
        <v>16900</v>
      </c>
      <c r="G10" s="1">
        <v>56</v>
      </c>
      <c r="H10" s="1">
        <v>144</v>
      </c>
    </row>
    <row r="11" spans="2:8" ht="16.5" x14ac:dyDescent="0.3">
      <c r="B11" s="2"/>
      <c r="C11" s="14" t="s">
        <v>39</v>
      </c>
      <c r="D11" s="1"/>
      <c r="E11" s="9"/>
      <c r="F11" s="1"/>
      <c r="G11" s="1">
        <f>SUBTOTAL(1,G8:G10)</f>
        <v>118.66666666666667</v>
      </c>
      <c r="H11" s="1"/>
    </row>
    <row r="12" spans="2:8" ht="16.5" x14ac:dyDescent="0.3">
      <c r="B12" s="2"/>
      <c r="C12" s="14" t="s">
        <v>35</v>
      </c>
      <c r="D12" s="15">
        <f>SUBTOTAL(3,D8:D10)</f>
        <v>3</v>
      </c>
      <c r="E12" s="9"/>
      <c r="F12" s="1"/>
      <c r="G12" s="1"/>
      <c r="H12" s="1"/>
    </row>
    <row r="13" spans="2:8" ht="16.5" x14ac:dyDescent="0.3">
      <c r="B13" s="2" t="s">
        <v>13</v>
      </c>
      <c r="C13" s="1" t="s">
        <v>19</v>
      </c>
      <c r="D13" s="1" t="s">
        <v>24</v>
      </c>
      <c r="E13" s="9">
        <v>25</v>
      </c>
      <c r="F13" s="1">
        <v>37800</v>
      </c>
      <c r="G13" s="1">
        <v>64</v>
      </c>
      <c r="H13" s="1">
        <v>106</v>
      </c>
    </row>
    <row r="14" spans="2:8" ht="17.25" thickBot="1" x14ac:dyDescent="0.35">
      <c r="B14" s="10" t="s">
        <v>14</v>
      </c>
      <c r="C14" s="11" t="s">
        <v>19</v>
      </c>
      <c r="D14" s="11" t="s">
        <v>25</v>
      </c>
      <c r="E14" s="12">
        <v>50</v>
      </c>
      <c r="F14" s="11">
        <v>31500</v>
      </c>
      <c r="G14" s="11">
        <v>121</v>
      </c>
      <c r="H14" s="11">
        <v>79</v>
      </c>
    </row>
    <row r="15" spans="2:8" ht="16.5" x14ac:dyDescent="0.3">
      <c r="B15" s="16"/>
      <c r="C15" s="18" t="s">
        <v>40</v>
      </c>
      <c r="D15" s="16"/>
      <c r="E15" s="17"/>
      <c r="F15" s="16"/>
      <c r="G15" s="16">
        <f>SUBTOTAL(1,G13:G14)</f>
        <v>92.5</v>
      </c>
      <c r="H15" s="16"/>
    </row>
    <row r="16" spans="2:8" ht="16.5" x14ac:dyDescent="0.3">
      <c r="B16" s="16"/>
      <c r="C16" s="18" t="s">
        <v>36</v>
      </c>
      <c r="D16" s="19">
        <f>SUBTOTAL(3,D13:D14)</f>
        <v>2</v>
      </c>
      <c r="E16" s="17"/>
      <c r="F16" s="16"/>
      <c r="G16" s="16"/>
      <c r="H16" s="16"/>
    </row>
    <row r="17" spans="2:8" ht="16.5" x14ac:dyDescent="0.3">
      <c r="B17" s="16"/>
      <c r="C17" s="18" t="s">
        <v>41</v>
      </c>
      <c r="D17" s="19"/>
      <c r="E17" s="17"/>
      <c r="F17" s="16"/>
      <c r="G17" s="16">
        <f>SUBTOTAL(1,G3:G14)</f>
        <v>101</v>
      </c>
      <c r="H17" s="16"/>
    </row>
    <row r="18" spans="2:8" ht="16.5" x14ac:dyDescent="0.3">
      <c r="B18" s="16"/>
      <c r="C18" s="18" t="s">
        <v>37</v>
      </c>
      <c r="D18" s="19">
        <f>SUBTOTAL(3,D3:D14)</f>
        <v>8</v>
      </c>
      <c r="E18" s="17"/>
      <c r="F18" s="16"/>
      <c r="G18" s="16"/>
      <c r="H18" s="16"/>
    </row>
  </sheetData>
  <sortState xmlns:xlrd2="http://schemas.microsoft.com/office/spreadsheetml/2017/richdata2" ref="B13:H14">
    <sortCondition ref="E13:E14"/>
  </sortState>
  <phoneticPr fontId="3" type="noConversion"/>
  <conditionalFormatting sqref="B3:H18">
    <cfRule type="expression" dxfId="0" priority="1">
      <formula>$F3&gt;=30000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2025-02-07T00:42:11Z</dcterms:created>
  <dcterms:modified xsi:type="dcterms:W3CDTF">2025-02-07T02:18:50Z</dcterms:modified>
</cp:coreProperties>
</file>