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IRUser\Downloads\"/>
    </mc:Choice>
  </mc:AlternateContent>
  <xr:revisionPtr revIDLastSave="0" documentId="13_ncr:1_{DBAA3DF2-0220-4226-9F8A-630C4265D4E2}" xr6:coauthVersionLast="47" xr6:coauthVersionMax="47" xr10:uidLastSave="{00000000-0000-0000-0000-000000000000}"/>
  <bookViews>
    <workbookView xWindow="-120" yWindow="-120" windowWidth="25440" windowHeight="15390" xr2:uid="{F0BC7EB6-6A61-4A43-A0EE-3F180896F480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심사위원점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0" i="3"/>
  <c r="G5" i="3"/>
  <c r="G17" i="3" s="1"/>
  <c r="C16" i="3"/>
  <c r="C11" i="3"/>
  <c r="C6" i="3"/>
  <c r="C18" i="3" s="1"/>
  <c r="H11" i="2"/>
  <c r="J14" i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<sst xmlns="http://schemas.openxmlformats.org/spreadsheetml/2006/main" count="146" uniqueCount="47">
  <si>
    <t>참가번호</t>
    <phoneticPr fontId="3" type="noConversion"/>
  </si>
  <si>
    <t>성명</t>
    <phoneticPr fontId="3" type="noConversion"/>
  </si>
  <si>
    <t>구분</t>
    <phoneticPr fontId="3" type="noConversion"/>
  </si>
  <si>
    <t>참가지역</t>
    <phoneticPr fontId="3" type="noConversion"/>
  </si>
  <si>
    <t>인터넷
선호도</t>
    <phoneticPr fontId="3" type="noConversion"/>
  </si>
  <si>
    <t>ARS 투표수</t>
    <phoneticPr fontId="3" type="noConversion"/>
  </si>
  <si>
    <t>심사위원
점수</t>
    <phoneticPr fontId="3" type="noConversion"/>
  </si>
  <si>
    <t>순위</t>
    <phoneticPr fontId="3" type="noConversion"/>
  </si>
  <si>
    <t>성별</t>
    <phoneticPr fontId="3" type="noConversion"/>
  </si>
  <si>
    <t>D-25712</t>
    <phoneticPr fontId="3" type="noConversion"/>
  </si>
  <si>
    <t>P-24531</t>
    <phoneticPr fontId="3" type="noConversion"/>
  </si>
  <si>
    <t>G-01401</t>
    <phoneticPr fontId="3" type="noConversion"/>
  </si>
  <si>
    <t>Z-15702</t>
    <phoneticPr fontId="3" type="noConversion"/>
  </si>
  <si>
    <t>S-45342</t>
    <phoneticPr fontId="3" type="noConversion"/>
  </si>
  <si>
    <t>S-72811</t>
    <phoneticPr fontId="3" type="noConversion"/>
  </si>
  <si>
    <t>S-82471</t>
    <phoneticPr fontId="3" type="noConversion"/>
  </si>
  <si>
    <t>T-20252</t>
    <phoneticPr fontId="3" type="noConversion"/>
  </si>
  <si>
    <t>허민지</t>
  </si>
  <si>
    <t>허민지</t>
    <phoneticPr fontId="3" type="noConversion"/>
  </si>
  <si>
    <t>최용철</t>
    <phoneticPr fontId="3" type="noConversion"/>
  </si>
  <si>
    <t>김진성</t>
    <phoneticPr fontId="3" type="noConversion"/>
  </si>
  <si>
    <t>허서영</t>
    <phoneticPr fontId="3" type="noConversion"/>
  </si>
  <si>
    <t>양서연</t>
    <phoneticPr fontId="3" type="noConversion"/>
  </si>
  <si>
    <t>문현진</t>
    <phoneticPr fontId="3" type="noConversion"/>
  </si>
  <si>
    <t>김승모</t>
    <phoneticPr fontId="3" type="noConversion"/>
  </si>
  <si>
    <t>이다경</t>
    <phoneticPr fontId="3" type="noConversion"/>
  </si>
  <si>
    <t>대학생</t>
    <phoneticPr fontId="3" type="noConversion"/>
  </si>
  <si>
    <t>일반</t>
    <phoneticPr fontId="3" type="noConversion"/>
  </si>
  <si>
    <t>청소년</t>
    <phoneticPr fontId="3" type="noConversion"/>
  </si>
  <si>
    <t>부산</t>
    <phoneticPr fontId="3" type="noConversion"/>
  </si>
  <si>
    <t>서울</t>
    <phoneticPr fontId="3" type="noConversion"/>
  </si>
  <si>
    <t>광주</t>
    <phoneticPr fontId="3" type="noConversion"/>
  </si>
  <si>
    <t>인천</t>
    <phoneticPr fontId="3" type="noConversion"/>
  </si>
  <si>
    <t>천안</t>
    <phoneticPr fontId="3" type="noConversion"/>
  </si>
  <si>
    <t>대학생 부문 ARS 투표수 평균</t>
    <phoneticPr fontId="3" type="noConversion"/>
  </si>
  <si>
    <t>두 번째로 작은 심사위원 점수</t>
    <phoneticPr fontId="3" type="noConversion"/>
  </si>
  <si>
    <t>허서영 인기차트</t>
    <phoneticPr fontId="3" type="noConversion"/>
  </si>
  <si>
    <t>심사위원 점수의 전체 평균</t>
    <phoneticPr fontId="3" type="noConversion"/>
  </si>
  <si>
    <t>&lt;= 4000000</t>
    <phoneticPr fontId="3" type="noConversion"/>
  </si>
  <si>
    <t>청소년 개수</t>
  </si>
  <si>
    <t>일반 개수</t>
  </si>
  <si>
    <t>대학생 개수</t>
  </si>
  <si>
    <t>전체 개수</t>
  </si>
  <si>
    <t>청소년 평균</t>
  </si>
  <si>
    <t>일반 평균</t>
  </si>
  <si>
    <t>대학생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</si>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</sst>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&quot;점&quot;"/>
    <numFmt numFmtId="177" formatCode="0.0%"/>
    <numFmt numFmtId="178" formatCode="0&quot;위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11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177" fontId="2" fillId="0" borderId="14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41" fontId="2" fillId="0" borderId="14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11" xfId="1" applyFont="1" applyBorder="1" applyAlignment="1">
      <alignment horizontal="right" vertical="center"/>
    </xf>
    <xf numFmtId="178" fontId="2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right" vertical="center"/>
    </xf>
    <xf numFmtId="41" fontId="2" fillId="0" borderId="0" xfId="1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대학생 및 일반부문 트로트 오디션</a:t>
            </a:r>
            <a:endParaRPr lang="en-US" alt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심사위원 점수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2-4836-A639-E3BA8A69D2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(제1작업!$H$5:$H$6,제1작업!$H$8:$H$10,제1작업!$H$12)</c:f>
              <c:numCache>
                <c:formatCode>000"점"</c:formatCode>
                <c:ptCount val="6"/>
                <c:pt idx="0">
                  <c:v>314</c:v>
                </c:pt>
                <c:pt idx="1">
                  <c:v>246</c:v>
                </c:pt>
                <c:pt idx="2">
                  <c:v>325</c:v>
                </c:pt>
                <c:pt idx="3">
                  <c:v>231</c:v>
                </c:pt>
                <c:pt idx="4">
                  <c:v>297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2-4836-A639-E3BA8A69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1609776"/>
        <c:axId val="1171610256"/>
      </c:barChart>
      <c:lineChart>
        <c:grouping val="standard"/>
        <c:varyColors val="0"/>
        <c:ser>
          <c:idx val="0"/>
          <c:order val="0"/>
          <c:tx>
            <c:v>ARS 투표수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(제1작업!$C$5:$C$6,제1작업!$C$8:$C$10,제1작업!$C$12)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(제1작업!$G$5:$G$6,제1작업!$G$8:$G$10,제1작업!$G$12)</c:f>
              <c:numCache>
                <c:formatCode>_(* #,##0_);_(* \(#,##0\);_(* "-"_);_(@_)</c:formatCode>
                <c:ptCount val="6"/>
                <c:pt idx="0">
                  <c:v>5128602</c:v>
                </c:pt>
                <c:pt idx="1">
                  <c:v>4370520</c:v>
                </c:pt>
                <c:pt idx="2">
                  <c:v>5294678</c:v>
                </c:pt>
                <c:pt idx="3">
                  <c:v>4680251</c:v>
                </c:pt>
                <c:pt idx="4">
                  <c:v>4858793</c:v>
                </c:pt>
                <c:pt idx="5">
                  <c:v>3029752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2-4836-A639-E3BA8A69D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997023"/>
        <c:axId val="1330995583"/>
      </c:lineChart>
      <c:catAx>
        <c:axId val="117160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71610256"/>
        <c:crosses val="autoZero"/>
        <c:auto val="1"/>
        <c:lblAlgn val="ctr"/>
        <c:lblOffset val="100"/>
        <c:noMultiLvlLbl val="0"/>
      </c:catAx>
      <c:valAx>
        <c:axId val="11716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#0&quot;점&quot;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71609776"/>
        <c:crosses val="autoZero"/>
        <c:crossBetween val="between"/>
      </c:valAx>
      <c:valAx>
        <c:axId val="1330995583"/>
        <c:scaling>
          <c:orientation val="minMax"/>
        </c:scaling>
        <c:delete val="0"/>
        <c:axPos val="r"/>
        <c:numFmt formatCode="_-* #,##0_-;\-* #,##0_-;_-* &quot;0&quot;_-;_-@_-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30997023"/>
        <c:crosses val="max"/>
        <c:crossBetween val="between"/>
        <c:majorUnit val="1500000"/>
      </c:valAx>
      <c:catAx>
        <c:axId val="1330997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0995583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9F100D1-666E-47FE-A5B8-8495A050B724}">
  <sheetPr/>
  <sheetViews>
    <sheetView zoomScale="11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142874</xdr:rowOff>
    </xdr:from>
    <xdr:to>
      <xdr:col>6</xdr:col>
      <xdr:colOff>542926</xdr:colOff>
      <xdr:row>2</xdr:row>
      <xdr:rowOff>209549</xdr:rowOff>
    </xdr:to>
    <xdr:sp macro="" textlink="">
      <xdr:nvSpPr>
        <xdr:cNvPr id="2" name="사각형: 잘린 대각선 방향 모서리 1">
          <a:extLst>
            <a:ext uri="{FF2B5EF4-FFF2-40B4-BE49-F238E27FC236}">
              <a16:creationId xmlns:a16="http://schemas.microsoft.com/office/drawing/2014/main" id="{622FCCAD-E9DE-FD57-A96B-FA57EAD43CF5}"/>
            </a:ext>
          </a:extLst>
        </xdr:cNvPr>
        <xdr:cNvSpPr/>
      </xdr:nvSpPr>
      <xdr:spPr>
        <a:xfrm>
          <a:off x="180976" y="142874"/>
          <a:ext cx="4648200" cy="695325"/>
        </a:xfrm>
        <a:prstGeom prst="snip2Diag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트로트드림 오디션 현황</a:t>
          </a:r>
        </a:p>
      </xdr:txBody>
    </xdr:sp>
    <xdr:clientData/>
  </xdr:twoCellAnchor>
  <xdr:twoCellAnchor editAs="oneCell">
    <xdr:from>
      <xdr:col>6</xdr:col>
      <xdr:colOff>762000</xdr:colOff>
      <xdr:row>0</xdr:row>
      <xdr:rowOff>219075</xdr:rowOff>
    </xdr:from>
    <xdr:to>
      <xdr:col>9</xdr:col>
      <xdr:colOff>773399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AAEE395-3AF4-C6B1-C17C-1819284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19075"/>
          <a:ext cx="257362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412" cy="6077456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6D6E619-A2A1-6884-ECF4-5F0DC649EE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0.50589</cdr:x>
      <cdr:y>0.1276</cdr:y>
    </cdr:from>
    <cdr:to>
      <cdr:x>0.63826</cdr:x>
      <cdr:y>0.17614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4C32193F-2383-1BB0-CEF3-43A563FDD1F5}"/>
            </a:ext>
          </a:extLst>
        </cdr:cNvPr>
        <cdr:cNvSpPr/>
      </cdr:nvSpPr>
      <cdr:spPr>
        <a:xfrm xmlns:a="http://schemas.openxmlformats.org/drawingml/2006/main">
          <a:off x="4703496" y="775488"/>
          <a:ext cx="1230664" cy="295022"/>
        </a:xfrm>
        <a:prstGeom xmlns:a="http://schemas.openxmlformats.org/drawingml/2006/main" prst="wedgeRoundRectCallout">
          <a:avLst>
            <a:gd name="adj1" fmla="val -85061"/>
            <a:gd name="adj2" fmla="val -1136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kern="1200">
              <a:solidFill>
                <a:schemeClr val="tx1"/>
              </a:solidFill>
            </a:rPr>
            <a:t>현재 </a:t>
          </a:r>
          <a:r>
            <a:rPr lang="en-US" altLang="ko-KR" kern="1200">
              <a:solidFill>
                <a:schemeClr val="tx1"/>
              </a:solidFill>
            </a:rPr>
            <a:t>1</a:t>
          </a:r>
          <a:r>
            <a:rPr lang="ko-KR" altLang="en-US" kern="1200">
              <a:solidFill>
                <a:schemeClr val="tx1"/>
              </a:solidFill>
            </a:rPr>
            <a:t>위</a:t>
          </a: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836AB-7F7C-47CC-A3DE-1B0D09AB69F6}">
  <dimension ref="B1:O22"/>
  <sheetViews>
    <sheetView tabSelected="1" zoomScale="115" zoomScaleNormal="115" workbookViewId="0">
      <selection activeCell="H12" activeCellId="8" sqref="C4:C6 C8:C10 C12 G4:G6 G8:G10 G12 H4:H6 H8:H10 H12"/>
    </sheetView>
  </sheetViews>
  <sheetFormatPr defaultRowHeight="13.5" x14ac:dyDescent="0.3"/>
  <cols>
    <col min="1" max="1" width="1.625" style="1" customWidth="1"/>
    <col min="2" max="4" width="12.375" style="1" customWidth="1"/>
    <col min="5" max="5" width="9.5" style="1" bestFit="1" customWidth="1"/>
    <col min="6" max="6" width="8.5" style="1" customWidth="1"/>
    <col min="7" max="7" width="13.125" style="1" customWidth="1"/>
    <col min="8" max="8" width="9" style="1"/>
    <col min="9" max="9" width="11.5" style="1" bestFit="1" customWidth="1"/>
    <col min="10" max="10" width="10.25" style="1" bestFit="1" customWidth="1"/>
    <col min="11" max="11" width="9" style="1"/>
    <col min="12" max="12" width="3.625" style="1" customWidth="1"/>
    <col min="13" max="16384" width="9" style="1"/>
  </cols>
  <sheetData>
    <row r="1" spans="2:15" ht="24.75" customHeight="1" x14ac:dyDescent="0.3"/>
    <row r="2" spans="2:15" ht="24.75" customHeight="1" x14ac:dyDescent="0.3"/>
    <row r="3" spans="2:15" ht="24.75" customHeight="1" thickBot="1" x14ac:dyDescent="0.35"/>
    <row r="4" spans="2:15" ht="27.75" thickBot="1" x14ac:dyDescent="0.35">
      <c r="B4" s="26" t="s">
        <v>0</v>
      </c>
      <c r="C4" s="27" t="s">
        <v>1</v>
      </c>
      <c r="D4" s="27" t="s">
        <v>2</v>
      </c>
      <c r="E4" s="27" t="s">
        <v>3</v>
      </c>
      <c r="F4" s="28" t="s">
        <v>4</v>
      </c>
      <c r="G4" s="27" t="s">
        <v>5</v>
      </c>
      <c r="H4" s="28" t="s">
        <v>6</v>
      </c>
      <c r="I4" s="27" t="s">
        <v>7</v>
      </c>
      <c r="J4" s="29" t="s">
        <v>8</v>
      </c>
      <c r="O4" s="37"/>
    </row>
    <row r="5" spans="2:15" ht="16.5" customHeight="1" x14ac:dyDescent="0.3">
      <c r="B5" s="22" t="s">
        <v>9</v>
      </c>
      <c r="C5" s="23" t="s">
        <v>18</v>
      </c>
      <c r="D5" s="23" t="s">
        <v>26</v>
      </c>
      <c r="E5" s="23" t="s">
        <v>29</v>
      </c>
      <c r="F5" s="30">
        <v>7.5999999999999998E-2</v>
      </c>
      <c r="G5" s="33">
        <v>5128602</v>
      </c>
      <c r="H5" s="24">
        <v>314</v>
      </c>
      <c r="I5" s="36">
        <f>_xlfn.RANK.AVG(G5,$G$5:$G$12,0)</f>
        <v>2</v>
      </c>
      <c r="J5" s="25" t="str">
        <f>IF(RIGHT(B5, 1)= "1", "남성", "여성")</f>
        <v>여성</v>
      </c>
    </row>
    <row r="6" spans="2:15" ht="16.5" customHeight="1" x14ac:dyDescent="0.3">
      <c r="B6" s="7" t="s">
        <v>10</v>
      </c>
      <c r="C6" s="2" t="s">
        <v>19</v>
      </c>
      <c r="D6" s="2" t="s">
        <v>27</v>
      </c>
      <c r="E6" s="2" t="s">
        <v>30</v>
      </c>
      <c r="F6" s="31">
        <v>9.4E-2</v>
      </c>
      <c r="G6" s="34">
        <v>4370520</v>
      </c>
      <c r="H6" s="6">
        <v>246</v>
      </c>
      <c r="I6" s="36">
        <f t="shared" ref="I6:I12" si="0">_xlfn.RANK.AVG(G6,$G$5:$G$12,0)</f>
        <v>6</v>
      </c>
      <c r="J6" s="25" t="str">
        <f t="shared" ref="J6:J12" si="1">IF(RIGHT(B6, 1)= "1", "남성", "여성")</f>
        <v>남성</v>
      </c>
    </row>
    <row r="7" spans="2:15" ht="16.5" customHeight="1" x14ac:dyDescent="0.3">
      <c r="B7" s="7" t="s">
        <v>11</v>
      </c>
      <c r="C7" s="2" t="s">
        <v>20</v>
      </c>
      <c r="D7" s="2" t="s">
        <v>28</v>
      </c>
      <c r="E7" s="2" t="s">
        <v>29</v>
      </c>
      <c r="F7" s="31">
        <v>0.115</v>
      </c>
      <c r="G7" s="34">
        <v>4875340</v>
      </c>
      <c r="H7" s="6">
        <v>267</v>
      </c>
      <c r="I7" s="36">
        <f t="shared" si="0"/>
        <v>3</v>
      </c>
      <c r="J7" s="25" t="str">
        <f t="shared" si="1"/>
        <v>남성</v>
      </c>
    </row>
    <row r="8" spans="2:15" ht="16.5" customHeight="1" x14ac:dyDescent="0.3">
      <c r="B8" s="7" t="s">
        <v>12</v>
      </c>
      <c r="C8" s="2" t="s">
        <v>21</v>
      </c>
      <c r="D8" s="2" t="s">
        <v>27</v>
      </c>
      <c r="E8" s="2" t="s">
        <v>31</v>
      </c>
      <c r="F8" s="31">
        <v>0.19400000000000001</v>
      </c>
      <c r="G8" s="34">
        <v>5294678</v>
      </c>
      <c r="H8" s="6">
        <v>325</v>
      </c>
      <c r="I8" s="36">
        <f t="shared" si="0"/>
        <v>1</v>
      </c>
      <c r="J8" s="25" t="str">
        <f t="shared" si="1"/>
        <v>여성</v>
      </c>
    </row>
    <row r="9" spans="2:15" ht="16.5" customHeight="1" x14ac:dyDescent="0.3">
      <c r="B9" s="7" t="s">
        <v>13</v>
      </c>
      <c r="C9" s="2" t="s">
        <v>22</v>
      </c>
      <c r="D9" s="2" t="s">
        <v>27</v>
      </c>
      <c r="E9" s="2" t="s">
        <v>30</v>
      </c>
      <c r="F9" s="31">
        <v>0.187</v>
      </c>
      <c r="G9" s="34">
        <v>4680251</v>
      </c>
      <c r="H9" s="6">
        <v>231</v>
      </c>
      <c r="I9" s="36">
        <f t="shared" si="0"/>
        <v>5</v>
      </c>
      <c r="J9" s="25" t="str">
        <f t="shared" si="1"/>
        <v>여성</v>
      </c>
    </row>
    <row r="10" spans="2:15" ht="16.5" customHeight="1" x14ac:dyDescent="0.3">
      <c r="B10" s="7" t="s">
        <v>14</v>
      </c>
      <c r="C10" s="2" t="s">
        <v>23</v>
      </c>
      <c r="D10" s="2" t="s">
        <v>26</v>
      </c>
      <c r="E10" s="2" t="s">
        <v>32</v>
      </c>
      <c r="F10" s="31">
        <v>0.16700000000000001</v>
      </c>
      <c r="G10" s="34">
        <v>4858793</v>
      </c>
      <c r="H10" s="6">
        <v>297</v>
      </c>
      <c r="I10" s="36">
        <f t="shared" si="0"/>
        <v>4</v>
      </c>
      <c r="J10" s="25" t="str">
        <f t="shared" si="1"/>
        <v>남성</v>
      </c>
    </row>
    <row r="11" spans="2:15" ht="16.5" customHeight="1" x14ac:dyDescent="0.3">
      <c r="B11" s="7" t="s">
        <v>15</v>
      </c>
      <c r="C11" s="2" t="s">
        <v>24</v>
      </c>
      <c r="D11" s="2" t="s">
        <v>28</v>
      </c>
      <c r="E11" s="2" t="s">
        <v>32</v>
      </c>
      <c r="F11" s="31">
        <v>0.16800000000000001</v>
      </c>
      <c r="G11" s="34">
        <v>3278457</v>
      </c>
      <c r="H11" s="6">
        <v>215</v>
      </c>
      <c r="I11" s="36">
        <f t="shared" si="0"/>
        <v>7</v>
      </c>
      <c r="J11" s="25" t="str">
        <f t="shared" si="1"/>
        <v>남성</v>
      </c>
    </row>
    <row r="12" spans="2:15" ht="16.5" customHeight="1" thickBot="1" x14ac:dyDescent="0.35">
      <c r="B12" s="14" t="s">
        <v>16</v>
      </c>
      <c r="C12" s="15" t="s">
        <v>25</v>
      </c>
      <c r="D12" s="15" t="s">
        <v>26</v>
      </c>
      <c r="E12" s="15" t="s">
        <v>33</v>
      </c>
      <c r="F12" s="32">
        <v>9.2999999999999999E-2</v>
      </c>
      <c r="G12" s="35">
        <v>3029752</v>
      </c>
      <c r="H12" s="16">
        <v>198</v>
      </c>
      <c r="I12" s="36">
        <f t="shared" si="0"/>
        <v>8</v>
      </c>
      <c r="J12" s="25" t="str">
        <f t="shared" si="1"/>
        <v>여성</v>
      </c>
    </row>
    <row r="13" spans="2:15" ht="16.5" customHeight="1" x14ac:dyDescent="0.3">
      <c r="B13" s="17" t="s">
        <v>34</v>
      </c>
      <c r="C13" s="18"/>
      <c r="D13" s="18"/>
      <c r="E13" s="19">
        <f xml:space="preserve"> SUMIF(D5:D12, "대학생",G5:G12) / COUNTIF(D5:D12, "대학생")</f>
        <v>4339049</v>
      </c>
      <c r="F13" s="20"/>
      <c r="G13" s="18" t="s">
        <v>36</v>
      </c>
      <c r="H13" s="18"/>
      <c r="I13" s="18"/>
      <c r="J13" s="21" t="str">
        <f xml:space="preserve"> REPT("★", G8/1000000)</f>
        <v>★★★★★</v>
      </c>
    </row>
    <row r="14" spans="2:15" ht="16.5" customHeight="1" thickBot="1" x14ac:dyDescent="0.35">
      <c r="B14" s="8" t="s">
        <v>35</v>
      </c>
      <c r="C14" s="9"/>
      <c r="D14" s="9"/>
      <c r="E14" s="10">
        <f>SMALL(심사위원점수, 2)</f>
        <v>215</v>
      </c>
      <c r="F14" s="11"/>
      <c r="G14" s="12" t="s">
        <v>1</v>
      </c>
      <c r="H14" s="10" t="s">
        <v>17</v>
      </c>
      <c r="I14" s="12" t="s">
        <v>5</v>
      </c>
      <c r="J14" s="13">
        <f>VLOOKUP(H14, C5:H12, 5, FALSE)</f>
        <v>5128602</v>
      </c>
    </row>
    <row r="21" ht="13.5" customHeight="1" x14ac:dyDescent="0.3"/>
    <row r="22" ht="31.5" customHeight="1" x14ac:dyDescent="0.3"/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2" priority="1">
      <formula>$H5 &gt;= 300</formula>
    </cfRule>
  </conditionalFormatting>
  <dataValidations count="1">
    <dataValidation type="list" allowBlank="1" showInputMessage="1" showErrorMessage="1" sqref="H14" xr:uid="{BD3E1C42-19F1-4198-A2EC-9C45335AF5D6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7967-AB67-4BAF-BDD6-E419BF0DE106}">
  <dimension ref="B2:H22"/>
  <sheetViews>
    <sheetView workbookViewId="0">
      <selection activeCell="K17" sqref="K17"/>
    </sheetView>
  </sheetViews>
  <sheetFormatPr defaultRowHeight="16.5" x14ac:dyDescent="0.3"/>
  <cols>
    <col min="1" max="1" width="1.625" customWidth="1"/>
    <col min="2" max="4" width="12.375" customWidth="1"/>
    <col min="5" max="5" width="9.5" bestFit="1" customWidth="1"/>
    <col min="6" max="6" width="8.5" customWidth="1"/>
    <col min="7" max="7" width="13.125" customWidth="1"/>
  </cols>
  <sheetData>
    <row r="2" spans="2:8" ht="27" x14ac:dyDescent="0.3"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4" t="s">
        <v>5</v>
      </c>
      <c r="H2" s="5" t="s">
        <v>6</v>
      </c>
    </row>
    <row r="3" spans="2:8" x14ac:dyDescent="0.3">
      <c r="B3" s="2" t="s">
        <v>9</v>
      </c>
      <c r="C3" s="2" t="s">
        <v>18</v>
      </c>
      <c r="D3" s="2" t="s">
        <v>26</v>
      </c>
      <c r="E3" s="2" t="s">
        <v>29</v>
      </c>
      <c r="F3" s="31">
        <v>7.5999999999999998E-2</v>
      </c>
      <c r="G3" s="34">
        <v>5128602</v>
      </c>
      <c r="H3" s="6">
        <v>300.99999999999955</v>
      </c>
    </row>
    <row r="4" spans="2:8" x14ac:dyDescent="0.3">
      <c r="B4" s="2" t="s">
        <v>10</v>
      </c>
      <c r="C4" s="2" t="s">
        <v>19</v>
      </c>
      <c r="D4" s="2" t="s">
        <v>27</v>
      </c>
      <c r="E4" s="2" t="s">
        <v>30</v>
      </c>
      <c r="F4" s="31">
        <v>9.4E-2</v>
      </c>
      <c r="G4" s="34">
        <v>4370520</v>
      </c>
      <c r="H4" s="6">
        <v>246</v>
      </c>
    </row>
    <row r="5" spans="2:8" x14ac:dyDescent="0.3">
      <c r="B5" s="2" t="s">
        <v>11</v>
      </c>
      <c r="C5" s="2" t="s">
        <v>20</v>
      </c>
      <c r="D5" s="2" t="s">
        <v>28</v>
      </c>
      <c r="E5" s="2" t="s">
        <v>29</v>
      </c>
      <c r="F5" s="31">
        <v>0.115</v>
      </c>
      <c r="G5" s="34">
        <v>4875340</v>
      </c>
      <c r="H5" s="6">
        <v>267</v>
      </c>
    </row>
    <row r="6" spans="2:8" x14ac:dyDescent="0.3">
      <c r="B6" s="2" t="s">
        <v>12</v>
      </c>
      <c r="C6" s="2" t="s">
        <v>21</v>
      </c>
      <c r="D6" s="2" t="s">
        <v>27</v>
      </c>
      <c r="E6" s="2" t="s">
        <v>31</v>
      </c>
      <c r="F6" s="31">
        <v>0.19400000000000001</v>
      </c>
      <c r="G6" s="34">
        <v>5294678</v>
      </c>
      <c r="H6" s="6">
        <v>325</v>
      </c>
    </row>
    <row r="7" spans="2:8" x14ac:dyDescent="0.3">
      <c r="B7" s="2" t="s">
        <v>13</v>
      </c>
      <c r="C7" s="2" t="s">
        <v>22</v>
      </c>
      <c r="D7" s="2" t="s">
        <v>27</v>
      </c>
      <c r="E7" s="2" t="s">
        <v>30</v>
      </c>
      <c r="F7" s="31">
        <v>0.187</v>
      </c>
      <c r="G7" s="34">
        <v>4680251</v>
      </c>
      <c r="H7" s="6">
        <v>231</v>
      </c>
    </row>
    <row r="8" spans="2:8" x14ac:dyDescent="0.3">
      <c r="B8" s="2" t="s">
        <v>14</v>
      </c>
      <c r="C8" s="2" t="s">
        <v>23</v>
      </c>
      <c r="D8" s="2" t="s">
        <v>26</v>
      </c>
      <c r="E8" s="2" t="s">
        <v>32</v>
      </c>
      <c r="F8" s="31">
        <v>0.16700000000000001</v>
      </c>
      <c r="G8" s="34">
        <v>4858793</v>
      </c>
      <c r="H8" s="6">
        <v>297</v>
      </c>
    </row>
    <row r="9" spans="2:8" x14ac:dyDescent="0.3">
      <c r="B9" s="2" t="s">
        <v>15</v>
      </c>
      <c r="C9" s="2" t="s">
        <v>24</v>
      </c>
      <c r="D9" s="2" t="s">
        <v>28</v>
      </c>
      <c r="E9" s="2" t="s">
        <v>32</v>
      </c>
      <c r="F9" s="31">
        <v>0.16800000000000001</v>
      </c>
      <c r="G9" s="34">
        <v>3278457</v>
      </c>
      <c r="H9" s="6">
        <v>215</v>
      </c>
    </row>
    <row r="10" spans="2:8" x14ac:dyDescent="0.3">
      <c r="B10" s="2" t="s">
        <v>16</v>
      </c>
      <c r="C10" s="2" t="s">
        <v>25</v>
      </c>
      <c r="D10" s="2" t="s">
        <v>26</v>
      </c>
      <c r="E10" s="2" t="s">
        <v>33</v>
      </c>
      <c r="F10" s="31">
        <v>9.2999999999999999E-2</v>
      </c>
      <c r="G10" s="34">
        <v>3029752</v>
      </c>
      <c r="H10" s="6">
        <v>198</v>
      </c>
    </row>
    <row r="11" spans="2:8" x14ac:dyDescent="0.3">
      <c r="B11" s="38" t="s">
        <v>37</v>
      </c>
      <c r="C11" s="38"/>
      <c r="D11" s="38"/>
      <c r="E11" s="38"/>
      <c r="F11" s="38"/>
      <c r="G11" s="38"/>
      <c r="H11" s="39">
        <f>AVERAGE(H3:H10)</f>
        <v>259.99999999999994</v>
      </c>
    </row>
    <row r="14" spans="2:8" x14ac:dyDescent="0.3">
      <c r="B14" s="4" t="s">
        <v>3</v>
      </c>
      <c r="C14" s="4" t="s">
        <v>5</v>
      </c>
    </row>
    <row r="15" spans="2:8" x14ac:dyDescent="0.3">
      <c r="B15" t="s">
        <v>30</v>
      </c>
    </row>
    <row r="16" spans="2:8" x14ac:dyDescent="0.3">
      <c r="C16" t="s">
        <v>38</v>
      </c>
    </row>
    <row r="18" spans="2:5" ht="27" x14ac:dyDescent="0.3">
      <c r="B18" s="4" t="s">
        <v>1</v>
      </c>
      <c r="C18" s="5" t="s">
        <v>4</v>
      </c>
      <c r="D18" s="4" t="s">
        <v>5</v>
      </c>
      <c r="E18" s="5" t="s">
        <v>6</v>
      </c>
    </row>
    <row r="19" spans="2:5" x14ac:dyDescent="0.3">
      <c r="B19" s="2" t="s">
        <v>19</v>
      </c>
      <c r="C19" s="31">
        <v>9.4E-2</v>
      </c>
      <c r="D19" s="34">
        <v>4370520</v>
      </c>
      <c r="E19" s="6">
        <v>246</v>
      </c>
    </row>
    <row r="20" spans="2:5" x14ac:dyDescent="0.3">
      <c r="B20" s="2" t="s">
        <v>22</v>
      </c>
      <c r="C20" s="31">
        <v>0.187</v>
      </c>
      <c r="D20" s="34">
        <v>4680251</v>
      </c>
      <c r="E20" s="6">
        <v>231</v>
      </c>
    </row>
    <row r="21" spans="2:5" x14ac:dyDescent="0.3">
      <c r="B21" s="2" t="s">
        <v>24</v>
      </c>
      <c r="C21" s="31">
        <v>0.16800000000000001</v>
      </c>
      <c r="D21" s="34">
        <v>3278457</v>
      </c>
      <c r="E21" s="6">
        <v>215</v>
      </c>
    </row>
    <row r="22" spans="2:5" x14ac:dyDescent="0.3">
      <c r="B22" s="2" t="s">
        <v>25</v>
      </c>
      <c r="C22" s="31">
        <v>9.2999999999999999E-2</v>
      </c>
      <c r="D22" s="34">
        <v>3029752</v>
      </c>
      <c r="E22" s="6">
        <v>198</v>
      </c>
    </row>
  </sheetData>
  <mergeCells count="1">
    <mergeCell ref="B11:G11"/>
  </mergeCells>
  <phoneticPr fontId="3" type="noConversion"/>
  <conditionalFormatting sqref="B3:H10">
    <cfRule type="expression" dxfId="1" priority="1">
      <formula>$H3 &gt;= 300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80E9-4E2C-430F-8DE3-D589B42DE860}">
  <dimension ref="B1:H18"/>
  <sheetViews>
    <sheetView workbookViewId="0">
      <selection activeCell="K5" sqref="K5"/>
    </sheetView>
  </sheetViews>
  <sheetFormatPr defaultRowHeight="16.5" x14ac:dyDescent="0.3"/>
  <cols>
    <col min="1" max="1" width="1.625" customWidth="1"/>
    <col min="2" max="2" width="9.875" bestFit="1" customWidth="1"/>
    <col min="3" max="3" width="7.75" bestFit="1" customWidth="1"/>
    <col min="4" max="4" width="12.75" bestFit="1" customWidth="1"/>
    <col min="5" max="5" width="9" bestFit="1" customWidth="1"/>
    <col min="6" max="6" width="7.375" bestFit="1" customWidth="1"/>
    <col min="7" max="7" width="13.75" bestFit="1" customWidth="1"/>
  </cols>
  <sheetData>
    <row r="1" spans="2:8" ht="17.25" thickBot="1" x14ac:dyDescent="0.35"/>
    <row r="2" spans="2:8" ht="27.75" thickBot="1" x14ac:dyDescent="0.35">
      <c r="B2" s="26" t="s">
        <v>0</v>
      </c>
      <c r="C2" s="27" t="s">
        <v>1</v>
      </c>
      <c r="D2" s="27" t="s">
        <v>2</v>
      </c>
      <c r="E2" s="27" t="s">
        <v>3</v>
      </c>
      <c r="F2" s="28" t="s">
        <v>4</v>
      </c>
      <c r="G2" s="27" t="s">
        <v>5</v>
      </c>
      <c r="H2" s="28" t="s">
        <v>6</v>
      </c>
    </row>
    <row r="3" spans="2:8" x14ac:dyDescent="0.3">
      <c r="B3" s="22" t="s">
        <v>11</v>
      </c>
      <c r="C3" s="23" t="s">
        <v>20</v>
      </c>
      <c r="D3" s="23" t="s">
        <v>28</v>
      </c>
      <c r="E3" s="23" t="s">
        <v>29</v>
      </c>
      <c r="F3" s="30">
        <v>0.115</v>
      </c>
      <c r="G3" s="33">
        <v>4875340</v>
      </c>
      <c r="H3" s="24">
        <v>267</v>
      </c>
    </row>
    <row r="4" spans="2:8" x14ac:dyDescent="0.3">
      <c r="B4" s="7" t="s">
        <v>15</v>
      </c>
      <c r="C4" s="2" t="s">
        <v>24</v>
      </c>
      <c r="D4" s="2" t="s">
        <v>28</v>
      </c>
      <c r="E4" s="2" t="s">
        <v>32</v>
      </c>
      <c r="F4" s="31">
        <v>0.16800000000000001</v>
      </c>
      <c r="G4" s="34">
        <v>3278457</v>
      </c>
      <c r="H4" s="6">
        <v>215</v>
      </c>
    </row>
    <row r="5" spans="2:8" x14ac:dyDescent="0.3">
      <c r="B5" s="7"/>
      <c r="C5" s="2"/>
      <c r="D5" s="3" t="s">
        <v>43</v>
      </c>
      <c r="E5" s="2"/>
      <c r="F5" s="31"/>
      <c r="G5" s="34">
        <f>SUBTOTAL(1,G3:G4)</f>
        <v>4076898.5</v>
      </c>
      <c r="H5" s="6"/>
    </row>
    <row r="6" spans="2:8" x14ac:dyDescent="0.3">
      <c r="B6" s="7"/>
      <c r="C6" s="2">
        <f>SUBTOTAL(3,C3:C4)</f>
        <v>2</v>
      </c>
      <c r="D6" s="3" t="s">
        <v>39</v>
      </c>
      <c r="E6" s="2"/>
      <c r="F6" s="31"/>
      <c r="G6" s="34"/>
      <c r="H6" s="6"/>
    </row>
    <row r="7" spans="2:8" x14ac:dyDescent="0.3">
      <c r="B7" s="7" t="s">
        <v>10</v>
      </c>
      <c r="C7" s="2" t="s">
        <v>19</v>
      </c>
      <c r="D7" s="2" t="s">
        <v>27</v>
      </c>
      <c r="E7" s="2" t="s">
        <v>30</v>
      </c>
      <c r="F7" s="31">
        <v>9.4E-2</v>
      </c>
      <c r="G7" s="34">
        <v>4370520</v>
      </c>
      <c r="H7" s="6">
        <v>246</v>
      </c>
    </row>
    <row r="8" spans="2:8" x14ac:dyDescent="0.3">
      <c r="B8" s="7" t="s">
        <v>12</v>
      </c>
      <c r="C8" s="2" t="s">
        <v>21</v>
      </c>
      <c r="D8" s="2" t="s">
        <v>27</v>
      </c>
      <c r="E8" s="2" t="s">
        <v>31</v>
      </c>
      <c r="F8" s="31">
        <v>0.19400000000000001</v>
      </c>
      <c r="G8" s="34">
        <v>5294678</v>
      </c>
      <c r="H8" s="6">
        <v>325</v>
      </c>
    </row>
    <row r="9" spans="2:8" x14ac:dyDescent="0.3">
      <c r="B9" s="7" t="s">
        <v>13</v>
      </c>
      <c r="C9" s="2" t="s">
        <v>22</v>
      </c>
      <c r="D9" s="2" t="s">
        <v>27</v>
      </c>
      <c r="E9" s="2" t="s">
        <v>30</v>
      </c>
      <c r="F9" s="31">
        <v>0.187</v>
      </c>
      <c r="G9" s="34">
        <v>4680251</v>
      </c>
      <c r="H9" s="6">
        <v>231</v>
      </c>
    </row>
    <row r="10" spans="2:8" x14ac:dyDescent="0.3">
      <c r="B10" s="7"/>
      <c r="C10" s="2"/>
      <c r="D10" s="3" t="s">
        <v>44</v>
      </c>
      <c r="E10" s="2"/>
      <c r="F10" s="31"/>
      <c r="G10" s="34">
        <f>SUBTOTAL(1,G7:G9)</f>
        <v>4781816.333333333</v>
      </c>
      <c r="H10" s="6"/>
    </row>
    <row r="11" spans="2:8" x14ac:dyDescent="0.3">
      <c r="B11" s="7"/>
      <c r="C11" s="2">
        <f>SUBTOTAL(3,C7:C9)</f>
        <v>3</v>
      </c>
      <c r="D11" s="3" t="s">
        <v>40</v>
      </c>
      <c r="E11" s="2"/>
      <c r="F11" s="31"/>
      <c r="G11" s="34"/>
      <c r="H11" s="6"/>
    </row>
    <row r="12" spans="2:8" x14ac:dyDescent="0.3">
      <c r="B12" s="7" t="s">
        <v>9</v>
      </c>
      <c r="C12" s="2" t="s">
        <v>18</v>
      </c>
      <c r="D12" s="2" t="s">
        <v>26</v>
      </c>
      <c r="E12" s="2" t="s">
        <v>29</v>
      </c>
      <c r="F12" s="31">
        <v>7.5999999999999998E-2</v>
      </c>
      <c r="G12" s="34">
        <v>5128602</v>
      </c>
      <c r="H12" s="6">
        <v>314</v>
      </c>
    </row>
    <row r="13" spans="2:8" x14ac:dyDescent="0.3">
      <c r="B13" s="7" t="s">
        <v>14</v>
      </c>
      <c r="C13" s="2" t="s">
        <v>23</v>
      </c>
      <c r="D13" s="2" t="s">
        <v>26</v>
      </c>
      <c r="E13" s="2" t="s">
        <v>32</v>
      </c>
      <c r="F13" s="31">
        <v>0.16700000000000001</v>
      </c>
      <c r="G13" s="34">
        <v>4858793</v>
      </c>
      <c r="H13" s="6">
        <v>297</v>
      </c>
    </row>
    <row r="14" spans="2:8" x14ac:dyDescent="0.3">
      <c r="B14" s="14" t="s">
        <v>16</v>
      </c>
      <c r="C14" s="15" t="s">
        <v>25</v>
      </c>
      <c r="D14" s="15" t="s">
        <v>26</v>
      </c>
      <c r="E14" s="15" t="s">
        <v>33</v>
      </c>
      <c r="F14" s="32">
        <v>9.2999999999999999E-2</v>
      </c>
      <c r="G14" s="35">
        <v>3029752</v>
      </c>
      <c r="H14" s="16">
        <v>198</v>
      </c>
    </row>
    <row r="15" spans="2:8" x14ac:dyDescent="0.3">
      <c r="B15" s="40"/>
      <c r="C15" s="40"/>
      <c r="D15" s="44" t="s">
        <v>45</v>
      </c>
      <c r="E15" s="40"/>
      <c r="F15" s="41"/>
      <c r="G15" s="42">
        <f>SUBTOTAL(1,G12:G14)</f>
        <v>4339049</v>
      </c>
      <c r="H15" s="43"/>
    </row>
    <row r="16" spans="2:8" x14ac:dyDescent="0.3">
      <c r="B16" s="40"/>
      <c r="C16" s="40">
        <f>SUBTOTAL(3,C12:C14)</f>
        <v>3</v>
      </c>
      <c r="D16" s="44" t="s">
        <v>41</v>
      </c>
      <c r="E16" s="40"/>
      <c r="F16" s="41"/>
      <c r="G16" s="42"/>
      <c r="H16" s="43"/>
    </row>
    <row r="17" spans="2:8" x14ac:dyDescent="0.3">
      <c r="B17" s="40"/>
      <c r="C17" s="40"/>
      <c r="D17" s="44" t="s">
        <v>46</v>
      </c>
      <c r="E17" s="40"/>
      <c r="F17" s="41"/>
      <c r="G17" s="42">
        <f>SUBTOTAL(1,G3:G14)</f>
        <v>4439549.125</v>
      </c>
      <c r="H17" s="43"/>
    </row>
    <row r="18" spans="2:8" x14ac:dyDescent="0.3">
      <c r="B18" s="40"/>
      <c r="C18" s="40">
        <f>SUBTOTAL(3,C3:C14)</f>
        <v>8</v>
      </c>
      <c r="D18" s="44" t="s">
        <v>42</v>
      </c>
      <c r="E18" s="40"/>
      <c r="F18" s="41"/>
      <c r="G18" s="42"/>
      <c r="H18" s="43"/>
    </row>
  </sheetData>
  <sortState xmlns:xlrd2="http://schemas.microsoft.com/office/spreadsheetml/2017/richdata2" ref="B3:H14">
    <sortCondition descending="1" ref="D3:D14"/>
  </sortState>
  <phoneticPr fontId="3" type="noConversion"/>
  <conditionalFormatting sqref="B3:H18">
    <cfRule type="expression" dxfId="0" priority="1">
      <formula>$H3 &gt;= 300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심사위원점수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CKIRUser</dc:creator>
  <cp:lastModifiedBy>장동현</cp:lastModifiedBy>
  <dcterms:created xsi:type="dcterms:W3CDTF">2025-03-14T06:00:13Z</dcterms:created>
  <dcterms:modified xsi:type="dcterms:W3CDTF">2025-03-14T06:44:23Z</dcterms:modified>
</cp:coreProperties>
</file>