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 codeName="{899C9086-67A9-5B14-2C2D-5A8001700F7D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bible\Desktop\"/>
    </mc:Choice>
  </mc:AlternateContent>
  <xr:revisionPtr revIDLastSave="0" documentId="13_ncr:1_{74502382-A46F-47BF-915F-A0BA9BAACEBB}" xr6:coauthVersionLast="47" xr6:coauthVersionMax="47" xr10:uidLastSave="{00000000-0000-0000-0000-000000000000}"/>
  <bookViews>
    <workbookView xWindow="-110" yWindow="-110" windowWidth="19420" windowHeight="10300" firstSheet="2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2" hidden="1">'기본작업-3'!$A$3:$G$19</definedName>
    <definedName name="_xlnm.Criteria" localSheetId="2">'기본작업-3'!$A$22:$B$23</definedName>
    <definedName name="_xlnm.Extract" localSheetId="2">'기본작업-3'!$A$26:$G$26</definedName>
  </definedName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7" l="1"/>
  <c r="G6" i="7"/>
  <c r="G7" i="7"/>
  <c r="G8" i="7"/>
  <c r="G9" i="7"/>
  <c r="G10" i="7"/>
  <c r="G11" i="7"/>
  <c r="G12" i="7"/>
  <c r="G13" i="7"/>
  <c r="G4" i="7"/>
  <c r="G7" i="5"/>
  <c r="D28" i="5"/>
  <c r="D23" i="5"/>
  <c r="D18" i="5"/>
  <c r="D13" i="5"/>
  <c r="D8" i="5"/>
  <c r="D30" i="5" s="1"/>
  <c r="F32" i="4"/>
  <c r="F33" i="4"/>
  <c r="F34" i="4"/>
  <c r="F35" i="4"/>
  <c r="F36" i="4"/>
  <c r="F37" i="4"/>
  <c r="F38" i="4"/>
  <c r="F31" i="4"/>
  <c r="M32" i="4"/>
  <c r="F26" i="4"/>
  <c r="L4" i="4"/>
  <c r="L5" i="4"/>
  <c r="L6" i="4"/>
  <c r="L7" i="4"/>
  <c r="L8" i="4"/>
  <c r="L9" i="4"/>
  <c r="L10" i="4"/>
  <c r="L11" i="4"/>
  <c r="L12" i="4"/>
  <c r="L3" i="4"/>
  <c r="F4" i="4"/>
  <c r="F5" i="4"/>
  <c r="F6" i="4"/>
  <c r="F7" i="4"/>
  <c r="F8" i="4"/>
  <c r="F9" i="4"/>
  <c r="F10" i="4"/>
  <c r="F11" i="4"/>
  <c r="F12" i="4"/>
  <c r="F3" i="4"/>
  <c r="F4" i="8"/>
  <c r="F5" i="8"/>
  <c r="F6" i="8"/>
  <c r="F7" i="8"/>
  <c r="F8" i="8"/>
  <c r="F9" i="8"/>
  <c r="F24" i="5"/>
  <c r="G24" i="5" s="1"/>
  <c r="F4" i="5"/>
  <c r="G4" i="5" s="1"/>
  <c r="F14" i="5"/>
  <c r="G14" i="5" s="1"/>
  <c r="G17" i="5" s="1"/>
  <c r="F9" i="5"/>
  <c r="G9" i="5" s="1"/>
  <c r="G12" i="5" s="1"/>
  <c r="F5" i="5"/>
  <c r="G5" i="5" s="1"/>
  <c r="F19" i="5"/>
  <c r="G19" i="5" s="1"/>
  <c r="G22" i="5" s="1"/>
  <c r="F25" i="5"/>
  <c r="G25" i="5" s="1"/>
  <c r="F10" i="5"/>
  <c r="G10" i="5" s="1"/>
  <c r="F15" i="5"/>
  <c r="G15" i="5" s="1"/>
  <c r="F20" i="5"/>
  <c r="G20" i="5"/>
  <c r="F11" i="5"/>
  <c r="G11" i="5" s="1"/>
  <c r="F16" i="5"/>
  <c r="G16" i="5" s="1"/>
  <c r="F6" i="5"/>
  <c r="G6" i="5" s="1"/>
  <c r="F26" i="5"/>
  <c r="G26" i="5" s="1"/>
  <c r="F21" i="5"/>
  <c r="G21" i="5" s="1"/>
  <c r="F17" i="4"/>
  <c r="F18" i="4"/>
  <c r="F19" i="4"/>
  <c r="F20" i="4"/>
  <c r="F21" i="4"/>
  <c r="F22" i="4"/>
  <c r="F23" i="4"/>
  <c r="F24" i="4"/>
  <c r="F16" i="4"/>
  <c r="E4" i="4"/>
  <c r="E5" i="4"/>
  <c r="E6" i="4"/>
  <c r="E7" i="4"/>
  <c r="E8" i="4"/>
  <c r="E9" i="4"/>
  <c r="E10" i="4"/>
  <c r="E11" i="4"/>
  <c r="E12" i="4"/>
  <c r="E3" i="4"/>
  <c r="F4" i="3"/>
  <c r="G4" i="3" s="1"/>
  <c r="F5" i="3"/>
  <c r="G5" i="3"/>
  <c r="F6" i="3"/>
  <c r="G6" i="3"/>
  <c r="F7" i="3"/>
  <c r="G7" i="3"/>
  <c r="F8" i="3"/>
  <c r="G8" i="3" s="1"/>
  <c r="F9" i="3"/>
  <c r="G9" i="3"/>
  <c r="F10" i="3"/>
  <c r="G10" i="3"/>
  <c r="F11" i="3"/>
  <c r="G11" i="3"/>
  <c r="F12" i="3"/>
  <c r="G12" i="3" s="1"/>
  <c r="F13" i="3"/>
  <c r="G13" i="3"/>
  <c r="F14" i="3"/>
  <c r="G14" i="3"/>
  <c r="F15" i="3"/>
  <c r="G15" i="3"/>
  <c r="F16" i="3"/>
  <c r="G16" i="3" s="1"/>
  <c r="F17" i="3"/>
  <c r="G17" i="3"/>
  <c r="F18" i="3"/>
  <c r="G18" i="3"/>
  <c r="F19" i="3"/>
  <c r="G19" i="3"/>
  <c r="G29" i="5" l="1"/>
  <c r="G2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bible</author>
  </authors>
  <commentList>
    <comment ref="H8" authorId="0" shapeId="0" xr:uid="{7EF651EA-1EC7-435F-A35B-608B6BEF09D7}">
      <text>
        <r>
          <rPr>
            <sz val="9"/>
            <color indexed="81"/>
            <rFont val="돋움"/>
            <family val="3"/>
            <charset val="129"/>
          </rPr>
          <t>최대이익금액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<sst xmlns="http://schemas.openxmlformats.org/spreadsheetml/2006/main" count="427" uniqueCount="307">
  <si>
    <t>지역별 제품구매 내역</t>
  </si>
  <si>
    <t>지역</t>
  </si>
  <si>
    <t>제품명</t>
  </si>
  <si>
    <t>담당자</t>
  </si>
  <si>
    <t>서울</t>
  </si>
  <si>
    <t>부산</t>
  </si>
  <si>
    <t xml:space="preserve">[표1] </t>
  </si>
  <si>
    <t>청소년 합창대회 결과</t>
  </si>
  <si>
    <t xml:space="preserve">[표2] </t>
  </si>
  <si>
    <t>주택 임대 분양 현황</t>
  </si>
  <si>
    <t>참가번호</t>
  </si>
  <si>
    <t>1차</t>
  </si>
  <si>
    <t>2차</t>
  </si>
  <si>
    <t>총점</t>
  </si>
  <si>
    <t>수상</t>
  </si>
  <si>
    <t>주택코드</t>
  </si>
  <si>
    <t>평당분양가</t>
  </si>
  <si>
    <t>임대기간</t>
  </si>
  <si>
    <t>주택유형</t>
  </si>
  <si>
    <t>경기A</t>
  </si>
  <si>
    <t>강남구</t>
  </si>
  <si>
    <t>O-A15</t>
  </si>
  <si>
    <t>15년</t>
  </si>
  <si>
    <t>오피스텔</t>
  </si>
  <si>
    <t>부산B</t>
  </si>
  <si>
    <t>B-G20</t>
  </si>
  <si>
    <t>20년</t>
  </si>
  <si>
    <t>빌라</t>
  </si>
  <si>
    <t>서울A</t>
  </si>
  <si>
    <t>동작구</t>
  </si>
  <si>
    <t>A-U25</t>
  </si>
  <si>
    <t>25년</t>
  </si>
  <si>
    <t>아파트</t>
  </si>
  <si>
    <t>전주B</t>
  </si>
  <si>
    <t>D-K30</t>
  </si>
  <si>
    <t>30년</t>
  </si>
  <si>
    <t>단독주택</t>
  </si>
  <si>
    <t>부산A</t>
  </si>
  <si>
    <t>마포구</t>
  </si>
  <si>
    <t>경기B</t>
  </si>
  <si>
    <t>청주A</t>
  </si>
  <si>
    <t>노원구</t>
  </si>
  <si>
    <t>전주A</t>
  </si>
  <si>
    <t>서울B</t>
  </si>
  <si>
    <t>금천구</t>
  </si>
  <si>
    <t>청주B</t>
  </si>
  <si>
    <t xml:space="preserve">[표3] </t>
  </si>
  <si>
    <t>지역별 판매현황</t>
  </si>
  <si>
    <t>PC기종</t>
  </si>
  <si>
    <t>상반기</t>
  </si>
  <si>
    <t>하반기</t>
  </si>
  <si>
    <t>총판매량</t>
  </si>
  <si>
    <t>SAMS</t>
  </si>
  <si>
    <t>경기</t>
  </si>
  <si>
    <t>염기원</t>
  </si>
  <si>
    <t>신중해</t>
  </si>
  <si>
    <t>이주영</t>
  </si>
  <si>
    <t>HPP</t>
  </si>
  <si>
    <t>김민정</t>
  </si>
  <si>
    <t>이철민</t>
  </si>
  <si>
    <t>배상락</t>
  </si>
  <si>
    <t>IBN</t>
  </si>
  <si>
    <t>유정란</t>
  </si>
  <si>
    <t>길가온</t>
  </si>
  <si>
    <t>정하율</t>
  </si>
  <si>
    <t>&lt;주택유형표&gt;</t>
  </si>
  <si>
    <t>코드</t>
  </si>
  <si>
    <t>O</t>
  </si>
  <si>
    <t>B</t>
  </si>
  <si>
    <t>A</t>
  </si>
  <si>
    <t>D</t>
  </si>
  <si>
    <t xml:space="preserve">[표4] </t>
  </si>
  <si>
    <t>사무자동화 실기시험 결과</t>
  </si>
  <si>
    <t>수험번호</t>
  </si>
  <si>
    <t>성별</t>
  </si>
  <si>
    <t>엑셀</t>
  </si>
  <si>
    <t>액세스</t>
  </si>
  <si>
    <t>파워포인트</t>
  </si>
  <si>
    <t>결과</t>
  </si>
  <si>
    <t>여자</t>
  </si>
  <si>
    <t>합격</t>
  </si>
  <si>
    <t>남자</t>
  </si>
  <si>
    <t>불합격</t>
  </si>
  <si>
    <t>서울총판매량</t>
    <phoneticPr fontId="1" type="noConversion"/>
  </si>
  <si>
    <t>남자 합격자수</t>
    <phoneticPr fontId="1" type="noConversion"/>
  </si>
  <si>
    <t xml:space="preserve">[표5] </t>
  </si>
  <si>
    <t>회원 관리 현황</t>
  </si>
  <si>
    <t>회원코드</t>
  </si>
  <si>
    <t>성명</t>
  </si>
  <si>
    <t>주민등록번호</t>
  </si>
  <si>
    <t>G35001</t>
  </si>
  <si>
    <t>이동준</t>
  </si>
  <si>
    <t>940621-123****</t>
  </si>
  <si>
    <t>G35002</t>
  </si>
  <si>
    <t>강재현</t>
  </si>
  <si>
    <t>서대문구</t>
  </si>
  <si>
    <t>970911-214****</t>
  </si>
  <si>
    <t>G35004</t>
  </si>
  <si>
    <t>김예소</t>
  </si>
  <si>
    <t>010208-463****</t>
  </si>
  <si>
    <t>G35005</t>
  </si>
  <si>
    <t>임선호</t>
  </si>
  <si>
    <t>성북구</t>
  </si>
  <si>
    <t>971201-195****</t>
  </si>
  <si>
    <t>G35006</t>
  </si>
  <si>
    <t>신단희</t>
  </si>
  <si>
    <t>용산구</t>
  </si>
  <si>
    <t>961107-270****</t>
  </si>
  <si>
    <t>G35008</t>
  </si>
  <si>
    <t>어수한</t>
  </si>
  <si>
    <t>영등포구</t>
  </si>
  <si>
    <t>951027-208****</t>
  </si>
  <si>
    <t>G35003</t>
  </si>
  <si>
    <t>유영조</t>
  </si>
  <si>
    <t>서초구</t>
  </si>
  <si>
    <t>000816-362****</t>
  </si>
  <si>
    <t>G35007</t>
  </si>
  <si>
    <t>지승대</t>
  </si>
  <si>
    <t>종로구</t>
  </si>
  <si>
    <t>010325-351****</t>
  </si>
  <si>
    <t>전반기 가전제품 판매 현황</t>
  </si>
  <si>
    <t>판매가</t>
  </si>
  <si>
    <t>전월재고량</t>
  </si>
  <si>
    <t>입고량</t>
  </si>
  <si>
    <t>판매량</t>
  </si>
  <si>
    <t>판매금액</t>
  </si>
  <si>
    <t>세금</t>
  </si>
  <si>
    <t>이익금액</t>
  </si>
  <si>
    <t>세탁기</t>
  </si>
  <si>
    <t>냉장고</t>
  </si>
  <si>
    <t>진공청소기</t>
  </si>
  <si>
    <t>전자레인지</t>
  </si>
  <si>
    <t>스마트TV</t>
  </si>
  <si>
    <t>홈씨어터</t>
  </si>
  <si>
    <t>컴퓨터</t>
  </si>
  <si>
    <t>공기청정기</t>
  </si>
  <si>
    <t>정수기</t>
  </si>
  <si>
    <t>김치냉장고</t>
  </si>
  <si>
    <t>오디오</t>
  </si>
  <si>
    <t>에어컨</t>
  </si>
  <si>
    <t>사원별 월급여 수령액</t>
    <phoneticPr fontId="1" type="noConversion"/>
  </si>
  <si>
    <t>부서명</t>
  </si>
  <si>
    <t>사원명</t>
  </si>
  <si>
    <t>직위</t>
  </si>
  <si>
    <t>기본급</t>
  </si>
  <si>
    <t>수당</t>
  </si>
  <si>
    <t>수령액</t>
  </si>
  <si>
    <t>기술부</t>
  </si>
  <si>
    <t>표해산</t>
  </si>
  <si>
    <t>부장</t>
  </si>
  <si>
    <t>강복민</t>
  </si>
  <si>
    <t>과장</t>
  </si>
  <si>
    <t>권일수</t>
  </si>
  <si>
    <t>대리</t>
  </si>
  <si>
    <t>장맥상</t>
  </si>
  <si>
    <t>사원</t>
  </si>
  <si>
    <t>관리부</t>
  </si>
  <si>
    <t>하선진</t>
  </si>
  <si>
    <t>이하나</t>
  </si>
  <si>
    <t>박매희</t>
  </si>
  <si>
    <t>김두수</t>
  </si>
  <si>
    <t>영업부</t>
  </si>
  <si>
    <t>오미유</t>
  </si>
  <si>
    <t>임선주</t>
  </si>
  <si>
    <t>문신일</t>
  </si>
  <si>
    <t>이율국</t>
  </si>
  <si>
    <t>생산부</t>
  </si>
  <si>
    <t>한마음</t>
  </si>
  <si>
    <t>안성중</t>
  </si>
  <si>
    <t>구상숙</t>
  </si>
  <si>
    <t>유명한</t>
  </si>
  <si>
    <t>도서 판매 현황</t>
    <phoneticPr fontId="1" type="noConversion"/>
  </si>
  <si>
    <t>분류</t>
  </si>
  <si>
    <t>도서명</t>
  </si>
  <si>
    <t>광고비</t>
  </si>
  <si>
    <t>배송비</t>
  </si>
  <si>
    <t>순이익</t>
  </si>
  <si>
    <t>경제/경영</t>
  </si>
  <si>
    <t>장사의신</t>
  </si>
  <si>
    <t>취미/실용</t>
  </si>
  <si>
    <t>꽃꽂이수업</t>
  </si>
  <si>
    <t>수험서</t>
  </si>
  <si>
    <t>워드프로세서</t>
  </si>
  <si>
    <t>인문/교양</t>
  </si>
  <si>
    <t>신의세상</t>
  </si>
  <si>
    <t>와인고르기</t>
  </si>
  <si>
    <t>소설</t>
  </si>
  <si>
    <t>정글로</t>
  </si>
  <si>
    <t>미래 경제</t>
  </si>
  <si>
    <t>나의글쓰기</t>
  </si>
  <si>
    <t>사무자동화</t>
  </si>
  <si>
    <t>우람한거짓말</t>
  </si>
  <si>
    <t>우리사회</t>
  </si>
  <si>
    <t>컴퓨터활용능력</t>
  </si>
  <si>
    <t>종이접기</t>
  </si>
  <si>
    <t>퍼펙트머니</t>
  </si>
  <si>
    <t>제5인류</t>
  </si>
  <si>
    <t>4월 핸드폰 사용 현황</t>
    <phoneticPr fontId="1" type="noConversion"/>
  </si>
  <si>
    <t>고객코드</t>
  </si>
  <si>
    <t>가입일</t>
  </si>
  <si>
    <t>요금제</t>
  </si>
  <si>
    <t>기본료</t>
  </si>
  <si>
    <t>요금할인</t>
  </si>
  <si>
    <t>부가가치세</t>
  </si>
  <si>
    <t>단말기할부금</t>
  </si>
  <si>
    <t>결제금액</t>
  </si>
  <si>
    <t>KJI-2535</t>
  </si>
  <si>
    <t>기본</t>
  </si>
  <si>
    <t>JYS-3498</t>
  </si>
  <si>
    <t>비즈니스</t>
  </si>
  <si>
    <t>LSH-1576</t>
  </si>
  <si>
    <t>무제한</t>
  </si>
  <si>
    <t>KSW-2320</t>
  </si>
  <si>
    <t>HJG-4568</t>
  </si>
  <si>
    <t>MXU-3954</t>
  </si>
  <si>
    <t>SFA-5249</t>
  </si>
  <si>
    <t>알뜰</t>
  </si>
  <si>
    <t>SOL-6854</t>
  </si>
  <si>
    <t>QED-1397</t>
  </si>
  <si>
    <t>FOE-3735</t>
  </si>
  <si>
    <t>모의고사 성적표</t>
    <phoneticPr fontId="1" type="noConversion"/>
  </si>
  <si>
    <t>응시번호</t>
  </si>
  <si>
    <t>국어</t>
  </si>
  <si>
    <t>영어</t>
  </si>
  <si>
    <t>수학</t>
  </si>
  <si>
    <t>과학</t>
  </si>
  <si>
    <t>사회</t>
  </si>
  <si>
    <t>C101201</t>
  </si>
  <si>
    <t>C101202</t>
  </si>
  <si>
    <t>C101203</t>
  </si>
  <si>
    <t>C101204</t>
  </si>
  <si>
    <t>C101205</t>
  </si>
  <si>
    <t>C101206</t>
  </si>
  <si>
    <t>C101207</t>
  </si>
  <si>
    <t>C101208</t>
  </si>
  <si>
    <t>C101209</t>
  </si>
  <si>
    <t>C101210</t>
  </si>
  <si>
    <t>자동차 렌트 현황</t>
  </si>
  <si>
    <t>차종</t>
  </si>
  <si>
    <t>대여자</t>
  </si>
  <si>
    <t>대열일</t>
  </si>
  <si>
    <t>기본요금</t>
  </si>
  <si>
    <t>부가요금</t>
  </si>
  <si>
    <t>합계요금</t>
  </si>
  <si>
    <t>소랜드</t>
  </si>
  <si>
    <t>신나라</t>
  </si>
  <si>
    <t>소나투</t>
  </si>
  <si>
    <t>허영심</t>
  </si>
  <si>
    <t>스타락스</t>
  </si>
  <si>
    <t>이대로</t>
  </si>
  <si>
    <t>렉시턴</t>
  </si>
  <si>
    <t>백원만</t>
  </si>
  <si>
    <t>엑스엠</t>
  </si>
  <si>
    <t>김치국</t>
  </si>
  <si>
    <t>올란다</t>
  </si>
  <si>
    <t>이동중</t>
  </si>
  <si>
    <t>지역</t>
    <phoneticPr fontId="1" type="noConversion"/>
  </si>
  <si>
    <t>서울</t>
    <phoneticPr fontId="1" type="noConversion"/>
  </si>
  <si>
    <t>대전</t>
    <phoneticPr fontId="1" type="noConversion"/>
  </si>
  <si>
    <t>대구</t>
    <phoneticPr fontId="1" type="noConversion"/>
  </si>
  <si>
    <t>부산</t>
    <phoneticPr fontId="1" type="noConversion"/>
  </si>
  <si>
    <t>광주</t>
    <phoneticPr fontId="1" type="noConversion"/>
  </si>
  <si>
    <t>제주</t>
    <phoneticPr fontId="1" type="noConversion"/>
  </si>
  <si>
    <t>강원</t>
    <phoneticPr fontId="1" type="noConversion"/>
  </si>
  <si>
    <t>주문일자</t>
    <phoneticPr fontId="1" type="noConversion"/>
  </si>
  <si>
    <t>제품명</t>
    <phoneticPr fontId="1" type="noConversion"/>
  </si>
  <si>
    <t>Sound Card</t>
    <phoneticPr fontId="1" type="noConversion"/>
  </si>
  <si>
    <t>Printer</t>
    <phoneticPr fontId="1" type="noConversion"/>
  </si>
  <si>
    <t>Keyboard</t>
    <phoneticPr fontId="1" type="noConversion"/>
  </si>
  <si>
    <t>Scanner</t>
    <phoneticPr fontId="1" type="noConversion"/>
  </si>
  <si>
    <t>Speaker</t>
    <phoneticPr fontId="1" type="noConversion"/>
  </si>
  <si>
    <t>Mouse</t>
    <phoneticPr fontId="1" type="noConversion"/>
  </si>
  <si>
    <t>담당자</t>
    <phoneticPr fontId="1" type="noConversion"/>
  </si>
  <si>
    <t>한대만</t>
    <phoneticPr fontId="1" type="noConversion"/>
  </si>
  <si>
    <t>이성은</t>
    <phoneticPr fontId="1" type="noConversion"/>
  </si>
  <si>
    <t>서지태</t>
    <phoneticPr fontId="1" type="noConversion"/>
  </si>
  <si>
    <t>엄경현</t>
    <phoneticPr fontId="1" type="noConversion"/>
  </si>
  <si>
    <t>신채용</t>
    <phoneticPr fontId="1" type="noConversion"/>
  </si>
  <si>
    <t>이무원</t>
    <phoneticPr fontId="1" type="noConversion"/>
  </si>
  <si>
    <t>제품가</t>
    <phoneticPr fontId="1" type="noConversion"/>
  </si>
  <si>
    <t>주문량</t>
    <phoneticPr fontId="1" type="noConversion"/>
  </si>
  <si>
    <t>Mainboard</t>
    <phoneticPr fontId="1" type="noConversion"/>
  </si>
  <si>
    <t>유인아</t>
    <phoneticPr fontId="1" type="noConversion"/>
  </si>
  <si>
    <t>직위</t>
    <phoneticPr fontId="1" type="noConversion"/>
  </si>
  <si>
    <t>대리</t>
    <phoneticPr fontId="1" type="noConversion"/>
  </si>
  <si>
    <t>수령액</t>
    <phoneticPr fontId="1" type="noConversion"/>
  </si>
  <si>
    <t>&gt;=2600000</t>
    <phoneticPr fontId="1" type="noConversion"/>
  </si>
  <si>
    <t>취미/실용 최대</t>
  </si>
  <si>
    <t>인문/교양 최대</t>
  </si>
  <si>
    <t>수험서 최대</t>
  </si>
  <si>
    <t>소설 최대</t>
  </si>
  <si>
    <t>경제/경영 최대</t>
  </si>
  <si>
    <t>전체 최대값</t>
  </si>
  <si>
    <t>취미/실용 평균</t>
  </si>
  <si>
    <t>인문/교양 평균</t>
  </si>
  <si>
    <t>수험서 평균</t>
  </si>
  <si>
    <t>소설 평균</t>
  </si>
  <si>
    <t>경제/경영 평균</t>
  </si>
  <si>
    <t>전체 평균</t>
  </si>
  <si>
    <t>(모두)</t>
  </si>
  <si>
    <t>행 레이블</t>
  </si>
  <si>
    <t>총합계</t>
  </si>
  <si>
    <t>열 레이블</t>
  </si>
  <si>
    <t>2월</t>
  </si>
  <si>
    <t>3월</t>
  </si>
  <si>
    <t>평균 : 기본료</t>
  </si>
  <si>
    <t>평균 : 결제금액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</si>
</sst>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&quot;만&quot;&quot;원&quot;"/>
    <numFmt numFmtId="177" formatCode="m&quot;월&quot;\ d&quot;일&quot;;@"/>
    <numFmt numFmtId="178" formatCode="#,##0_ "/>
    <numFmt numFmtId="179" formatCode="#,##0&quot;만원&quot;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u/>
      <sz val="16"/>
      <color theme="1"/>
      <name val="굴림체"/>
      <family val="3"/>
      <charset val="129"/>
    </font>
    <font>
      <sz val="11"/>
      <color rgb="FFFFFF00"/>
      <name val="맑은 고딕"/>
      <family val="2"/>
      <charset val="129"/>
      <scheme val="minor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b/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sz val="11"/>
      <color rgb="FFFF0000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41" fontId="0" fillId="0" borderId="1" xfId="1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179" fontId="0" fillId="0" borderId="1" xfId="0" applyNumberFormat="1" applyBorder="1">
      <alignment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179" fontId="0" fillId="0" borderId="8" xfId="0" applyNumberFormat="1" applyBorder="1">
      <alignment vertical="center"/>
    </xf>
    <xf numFmtId="0" fontId="8" fillId="3" borderId="9" xfId="0" applyFont="1" applyFill="1" applyBorder="1" applyAlignment="1">
      <alignment horizontal="center" vertical="center"/>
    </xf>
    <xf numFmtId="179" fontId="0" fillId="0" borderId="10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179" fontId="0" fillId="0" borderId="11" xfId="0" applyNumberFormat="1" applyBorder="1">
      <alignment vertical="center"/>
    </xf>
    <xf numFmtId="41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8" fontId="0" fillId="0" borderId="0" xfId="0" applyNumberForma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u="sng">
                <a:latin typeface="궁서체" panose="02030609000101010101" pitchFamily="17" charset="-127"/>
                <a:ea typeface="궁서체" panose="02030609000101010101" pitchFamily="17" charset="-127"/>
              </a:rPr>
              <a:t>자동차 렌트 요금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기본요금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2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90-4B40-8D70-5E15F8FD2B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소랜드</c:v>
                </c:pt>
                <c:pt idx="1">
                  <c:v>소나투</c:v>
                </c:pt>
                <c:pt idx="2">
                  <c:v>스타락스</c:v>
                </c:pt>
                <c:pt idx="3">
                  <c:v>렉시턴</c:v>
                </c:pt>
                <c:pt idx="4">
                  <c:v>엑스엠</c:v>
                </c:pt>
                <c:pt idx="5">
                  <c:v>올란다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35000</c:v>
                </c:pt>
                <c:pt idx="1">
                  <c:v>40000</c:v>
                </c:pt>
                <c:pt idx="2">
                  <c:v>48000</c:v>
                </c:pt>
                <c:pt idx="3">
                  <c:v>35000</c:v>
                </c:pt>
                <c:pt idx="4">
                  <c:v>40000</c:v>
                </c:pt>
                <c:pt idx="5">
                  <c:v>35000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87-4AFB-8FB0-E72F56DDE5EC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부가요금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소랜드</c:v>
                </c:pt>
                <c:pt idx="1">
                  <c:v>소나투</c:v>
                </c:pt>
                <c:pt idx="2">
                  <c:v>스타락스</c:v>
                </c:pt>
                <c:pt idx="3">
                  <c:v>렉시턴</c:v>
                </c:pt>
                <c:pt idx="4">
                  <c:v>엑스엠</c:v>
                </c:pt>
                <c:pt idx="5">
                  <c:v>올란다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15000</c:v>
                </c:pt>
                <c:pt idx="1">
                  <c:v>18000</c:v>
                </c:pt>
                <c:pt idx="2">
                  <c:v>20000</c:v>
                </c:pt>
                <c:pt idx="3">
                  <c:v>15000</c:v>
                </c:pt>
                <c:pt idx="4">
                  <c:v>18000</c:v>
                </c:pt>
                <c:pt idx="5">
                  <c:v>17000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87-4AFB-8FB0-E72F56DDE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4849823"/>
        <c:axId val="518314047"/>
      </c:barChart>
      <c:catAx>
        <c:axId val="414849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18314047"/>
        <c:crosses val="autoZero"/>
        <c:auto val="1"/>
        <c:lblAlgn val="ctr"/>
        <c:lblOffset val="100"/>
        <c:noMultiLvlLbl val="0"/>
      </c:catAx>
      <c:valAx>
        <c:axId val="518314047"/>
        <c:scaling>
          <c:orientation val="minMax"/>
          <c:max val="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14849823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1</xdr:row>
          <xdr:rowOff>203200</xdr:rowOff>
        </xdr:from>
        <xdr:to>
          <xdr:col>10</xdr:col>
          <xdr:colOff>0</xdr:colOff>
          <xdr:row>4</xdr:row>
          <xdr:rowOff>19050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6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654050</xdr:colOff>
      <xdr:row>5</xdr:row>
      <xdr:rowOff>25400</xdr:rowOff>
    </xdr:from>
    <xdr:to>
      <xdr:col>10</xdr:col>
      <xdr:colOff>25400</xdr:colOff>
      <xdr:row>7</xdr:row>
      <xdr:rowOff>6350</xdr:rowOff>
    </xdr:to>
    <xdr:sp macro="[0]!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BC511F5B-668A-268D-61FA-551B0F1E3C15}"/>
            </a:ext>
          </a:extLst>
        </xdr:cNvPr>
        <xdr:cNvSpPr/>
      </xdr:nvSpPr>
      <xdr:spPr>
        <a:xfrm>
          <a:off x="5276850" y="1155700"/>
          <a:ext cx="1352550" cy="41275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F54D8F4-0B7D-DDD0-4088-B19BB5EFF9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ible" refreshedDate="45716.652989004629" createdVersion="8" refreshedVersion="8" minRefreshableVersion="3" recordCount="10" xr:uid="{94EB7726-3DC2-4873-9F72-632CA1765DAE}">
  <cacheSource type="worksheet">
    <worksheetSource ref="A3:H13" sheet="분석작업-2"/>
  </cacheSource>
  <cacheFields count="9">
    <cacheField name="고객코드" numFmtId="0">
      <sharedItems count="10">
        <s v="KJI-2535"/>
        <s v="JYS-3498"/>
        <s v="LSH-1576"/>
        <s v="KSW-2320"/>
        <s v="HJG-4568"/>
        <s v="MXU-3954"/>
        <s v="SFA-5249"/>
        <s v="SOL-6854"/>
        <s v="QED-1397"/>
        <s v="FOE-3735"/>
      </sharedItems>
    </cacheField>
    <cacheField name="가입일" numFmtId="177">
      <sharedItems containsSemiMixedTypes="0" containsNonDate="0" containsDate="1" containsString="0" minDate="2024-02-07T00:00:00" maxDate="2024-03-24T00:00:00" count="10">
        <d v="2024-02-07T00:00:00"/>
        <d v="2024-02-10T00:00:00"/>
        <d v="2024-02-24T00:00:00"/>
        <d v="2024-03-03T00:00:00"/>
        <d v="2024-03-07T00:00:00"/>
        <d v="2024-03-10T00:00:00"/>
        <d v="2024-03-15T00:00:00"/>
        <d v="2024-03-17T00:00:00"/>
        <d v="2024-03-22T00:00:00"/>
        <d v="2024-03-23T00:00:00"/>
      </sharedItems>
      <fieldGroup par="8"/>
    </cacheField>
    <cacheField name="요금제" numFmtId="0">
      <sharedItems count="4">
        <s v="기본"/>
        <s v="비즈니스"/>
        <s v="무제한"/>
        <s v="알뜰"/>
      </sharedItems>
    </cacheField>
    <cacheField name="기본료" numFmtId="41">
      <sharedItems containsSemiMixedTypes="0" containsString="0" containsNumber="1" containsInteger="1" minValue="20000" maxValue="100000"/>
    </cacheField>
    <cacheField name="요금할인" numFmtId="41">
      <sharedItems containsSemiMixedTypes="0" containsString="0" containsNumber="1" containsInteger="1" minValue="3000" maxValue="15000"/>
    </cacheField>
    <cacheField name="부가가치세" numFmtId="41">
      <sharedItems containsSemiMixedTypes="0" containsString="0" containsNumber="1" containsInteger="1" minValue="1700" maxValue="8500"/>
    </cacheField>
    <cacheField name="단말기할부금" numFmtId="41">
      <sharedItems containsSemiMixedTypes="0" containsString="0" containsNumber="1" containsInteger="1" minValue="4000" maxValue="10000"/>
    </cacheField>
    <cacheField name="결제금액" numFmtId="41">
      <sharedItems containsSemiMixedTypes="0" containsString="0" containsNumber="1" containsInteger="1" minValue="22700" maxValue="103500"/>
    </cacheField>
    <cacheField name="개월(가입일)" numFmtId="0" databaseField="0">
      <fieldGroup base="1">
        <rangePr groupBy="months" startDate="2024-02-07T00:00:00" endDate="2024-03-24T00:00:00"/>
        <groupItems count="14">
          <s v="&lt;2024-02-07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3-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x v="0"/>
    <x v="0"/>
    <x v="0"/>
    <n v="36000"/>
    <n v="5400"/>
    <n v="3060"/>
    <n v="6000"/>
    <n v="39700"/>
  </r>
  <r>
    <x v="1"/>
    <x v="1"/>
    <x v="1"/>
    <n v="70000"/>
    <n v="10500"/>
    <n v="5950"/>
    <n v="8000"/>
    <n v="73500"/>
  </r>
  <r>
    <x v="2"/>
    <x v="2"/>
    <x v="2"/>
    <n v="100000"/>
    <n v="15000"/>
    <n v="8500"/>
    <n v="10000"/>
    <n v="103500"/>
  </r>
  <r>
    <x v="3"/>
    <x v="3"/>
    <x v="1"/>
    <n v="70000"/>
    <n v="10500"/>
    <n v="5950"/>
    <n v="8000"/>
    <n v="73500"/>
  </r>
  <r>
    <x v="4"/>
    <x v="4"/>
    <x v="2"/>
    <n v="100000"/>
    <n v="15000"/>
    <n v="8500"/>
    <n v="10000"/>
    <n v="103500"/>
  </r>
  <r>
    <x v="5"/>
    <x v="5"/>
    <x v="0"/>
    <n v="36000"/>
    <n v="5400"/>
    <n v="3060"/>
    <n v="6000"/>
    <n v="39700"/>
  </r>
  <r>
    <x v="6"/>
    <x v="6"/>
    <x v="3"/>
    <n v="20000"/>
    <n v="3000"/>
    <n v="1700"/>
    <n v="4000"/>
    <n v="22700"/>
  </r>
  <r>
    <x v="7"/>
    <x v="7"/>
    <x v="1"/>
    <n v="70000"/>
    <n v="10500"/>
    <n v="5950"/>
    <n v="10000"/>
    <n v="75500"/>
  </r>
  <r>
    <x v="8"/>
    <x v="8"/>
    <x v="3"/>
    <n v="20000"/>
    <n v="3000"/>
    <n v="1700"/>
    <n v="4000"/>
    <n v="22700"/>
  </r>
  <r>
    <x v="9"/>
    <x v="9"/>
    <x v="0"/>
    <n v="36000"/>
    <n v="5400"/>
    <n v="3060"/>
    <n v="6000"/>
    <n v="397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C59831A-2E6B-4025-918A-B76378C30F86}" name="피벗 테이블1" cacheId="0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18:E25" firstHeaderRow="1" firstDataRow="3" firstDataCol="1" rowPageCount="1" colPageCount="1"/>
  <pivotFields count="9">
    <pivotField axis="axisPage" showAll="0">
      <items count="11">
        <item x="9"/>
        <item x="4"/>
        <item x="1"/>
        <item x="0"/>
        <item x="3"/>
        <item x="2"/>
        <item x="5"/>
        <item x="8"/>
        <item x="6"/>
        <item x="7"/>
        <item t="default"/>
      </items>
    </pivotField>
    <pivotField numFmtId="177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Row" showAll="0">
      <items count="5">
        <item x="0"/>
        <item x="2"/>
        <item x="1"/>
        <item x="3"/>
        <item t="default"/>
      </items>
    </pivotField>
    <pivotField dataField="1" numFmtId="41" showAll="0"/>
    <pivotField numFmtId="41" showAll="0"/>
    <pivotField numFmtId="41" showAll="0"/>
    <pivotField numFmtId="41" showAll="0"/>
    <pivotField dataField="1" numFmtId="41" showAll="0"/>
    <pivotField axis="axisCol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Fields count="2">
    <field x="8"/>
    <field x="-2"/>
  </colFields>
  <colItems count="4">
    <i>
      <x v="2"/>
      <x/>
    </i>
    <i r="1" i="1">
      <x v="1"/>
    </i>
    <i>
      <x v="3"/>
      <x/>
    </i>
    <i r="1" i="1">
      <x v="1"/>
    </i>
  </colItems>
  <pageFields count="1">
    <pageField fld="0" hier="-1"/>
  </pageFields>
  <dataFields count="2">
    <dataField name="평균 : 기본료" fld="3" subtotal="average" baseField="2" baseItem="0" numFmtId="178"/>
    <dataField name="평균 : 결제금액" fld="7" subtotal="average" baseField="2" baseItem="0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10"/>
  <sheetViews>
    <sheetView workbookViewId="0">
      <selection activeCell="D7" sqref="D7"/>
    </sheetView>
  </sheetViews>
  <sheetFormatPr defaultRowHeight="17" x14ac:dyDescent="0.45"/>
  <cols>
    <col min="2" max="2" width="11.08203125" bestFit="1" customWidth="1"/>
    <col min="3" max="3" width="11.75" bestFit="1" customWidth="1"/>
    <col min="5" max="5" width="9.33203125" bestFit="1" customWidth="1"/>
  </cols>
  <sheetData>
    <row r="1" spans="1:6" x14ac:dyDescent="0.45">
      <c r="A1" t="s">
        <v>0</v>
      </c>
    </row>
    <row r="3" spans="1:6" x14ac:dyDescent="0.45">
      <c r="A3" s="1" t="s">
        <v>256</v>
      </c>
      <c r="B3" s="1" t="s">
        <v>264</v>
      </c>
      <c r="C3" s="1" t="s">
        <v>265</v>
      </c>
      <c r="D3" s="1" t="s">
        <v>272</v>
      </c>
      <c r="E3" s="1" t="s">
        <v>279</v>
      </c>
      <c r="F3" s="1" t="s">
        <v>280</v>
      </c>
    </row>
    <row r="4" spans="1:6" x14ac:dyDescent="0.45">
      <c r="A4" s="1" t="s">
        <v>257</v>
      </c>
      <c r="B4" s="2">
        <v>45577</v>
      </c>
      <c r="C4" s="1" t="s">
        <v>266</v>
      </c>
      <c r="D4" s="1" t="s">
        <v>273</v>
      </c>
      <c r="E4" s="3">
        <v>148000</v>
      </c>
      <c r="F4" s="1">
        <v>250</v>
      </c>
    </row>
    <row r="5" spans="1:6" x14ac:dyDescent="0.45">
      <c r="A5" s="1" t="s">
        <v>258</v>
      </c>
      <c r="B5" s="2">
        <v>45577</v>
      </c>
      <c r="C5" s="1" t="s">
        <v>281</v>
      </c>
      <c r="D5" s="1" t="s">
        <v>274</v>
      </c>
      <c r="E5" s="3">
        <v>110000</v>
      </c>
      <c r="F5" s="1">
        <v>300</v>
      </c>
    </row>
    <row r="6" spans="1:6" x14ac:dyDescent="0.45">
      <c r="A6" s="1" t="s">
        <v>259</v>
      </c>
      <c r="B6" s="2">
        <v>45578</v>
      </c>
      <c r="C6" s="1" t="s">
        <v>267</v>
      </c>
      <c r="D6" s="1" t="s">
        <v>275</v>
      </c>
      <c r="E6" s="3">
        <v>250000</v>
      </c>
      <c r="F6" s="1">
        <v>200</v>
      </c>
    </row>
    <row r="7" spans="1:6" x14ac:dyDescent="0.45">
      <c r="A7" s="1" t="s">
        <v>260</v>
      </c>
      <c r="B7" s="2">
        <v>45578</v>
      </c>
      <c r="C7" s="1" t="s">
        <v>268</v>
      </c>
      <c r="D7" s="1" t="s">
        <v>282</v>
      </c>
      <c r="E7" s="3">
        <v>80000</v>
      </c>
      <c r="F7" s="1">
        <v>500</v>
      </c>
    </row>
    <row r="8" spans="1:6" x14ac:dyDescent="0.45">
      <c r="A8" s="1" t="s">
        <v>261</v>
      </c>
      <c r="B8" s="2">
        <v>45579</v>
      </c>
      <c r="C8" s="1" t="s">
        <v>269</v>
      </c>
      <c r="D8" s="1" t="s">
        <v>276</v>
      </c>
      <c r="E8" s="3">
        <v>270000</v>
      </c>
      <c r="F8" s="1">
        <v>100</v>
      </c>
    </row>
    <row r="9" spans="1:6" x14ac:dyDescent="0.45">
      <c r="A9" s="1" t="s">
        <v>262</v>
      </c>
      <c r="B9" s="2">
        <v>45580</v>
      </c>
      <c r="C9" s="1" t="s">
        <v>270</v>
      </c>
      <c r="D9" s="1" t="s">
        <v>277</v>
      </c>
      <c r="E9" s="3">
        <v>160000</v>
      </c>
      <c r="F9" s="1">
        <v>260</v>
      </c>
    </row>
    <row r="10" spans="1:6" x14ac:dyDescent="0.45">
      <c r="A10" s="1" t="s">
        <v>263</v>
      </c>
      <c r="B10" s="2">
        <v>45580</v>
      </c>
      <c r="C10" s="1" t="s">
        <v>271</v>
      </c>
      <c r="D10" s="1" t="s">
        <v>278</v>
      </c>
      <c r="E10" s="3">
        <v>35000</v>
      </c>
      <c r="F10" s="1">
        <v>600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5"/>
  <sheetViews>
    <sheetView workbookViewId="0">
      <selection activeCell="L7" sqref="L7"/>
    </sheetView>
  </sheetViews>
  <sheetFormatPr defaultRowHeight="17" x14ac:dyDescent="0.45"/>
  <cols>
    <col min="1" max="1" width="10.4140625" bestFit="1" customWidth="1"/>
    <col min="3" max="3" width="10.4140625" bestFit="1" customWidth="1"/>
    <col min="6" max="6" width="11.33203125" bestFit="1" customWidth="1"/>
    <col min="7" max="8" width="10.25" bestFit="1" customWidth="1"/>
  </cols>
  <sheetData>
    <row r="1" spans="1:8" ht="21" x14ac:dyDescent="0.45">
      <c r="A1" s="30" t="s">
        <v>120</v>
      </c>
      <c r="B1" s="30"/>
      <c r="C1" s="30"/>
      <c r="D1" s="30"/>
      <c r="E1" s="30"/>
      <c r="F1" s="30"/>
      <c r="G1" s="30"/>
      <c r="H1" s="30"/>
    </row>
    <row r="2" spans="1:8" ht="17.5" thickBot="1" x14ac:dyDescent="0.5"/>
    <row r="3" spans="1:8" x14ac:dyDescent="0.45">
      <c r="A3" s="14" t="s">
        <v>2</v>
      </c>
      <c r="B3" s="15" t="s">
        <v>121</v>
      </c>
      <c r="C3" s="15" t="s">
        <v>122</v>
      </c>
      <c r="D3" s="15" t="s">
        <v>123</v>
      </c>
      <c r="E3" s="15" t="s">
        <v>124</v>
      </c>
      <c r="F3" s="15" t="s">
        <v>125</v>
      </c>
      <c r="G3" s="15" t="s">
        <v>126</v>
      </c>
      <c r="H3" s="16" t="s">
        <v>127</v>
      </c>
    </row>
    <row r="4" spans="1:8" x14ac:dyDescent="0.45">
      <c r="A4" s="17" t="s">
        <v>128</v>
      </c>
      <c r="B4" s="13">
        <v>160</v>
      </c>
      <c r="C4" s="7">
        <v>16</v>
      </c>
      <c r="D4" s="7">
        <v>200</v>
      </c>
      <c r="E4" s="7">
        <v>186</v>
      </c>
      <c r="F4" s="13">
        <v>29760</v>
      </c>
      <c r="G4" s="13">
        <v>3274</v>
      </c>
      <c r="H4" s="18">
        <v>26486</v>
      </c>
    </row>
    <row r="5" spans="1:8" x14ac:dyDescent="0.45">
      <c r="A5" s="17" t="s">
        <v>129</v>
      </c>
      <c r="B5" s="13">
        <v>300</v>
      </c>
      <c r="C5" s="7">
        <v>9</v>
      </c>
      <c r="D5" s="7">
        <v>250</v>
      </c>
      <c r="E5" s="7">
        <v>204</v>
      </c>
      <c r="F5" s="13">
        <v>61200</v>
      </c>
      <c r="G5" s="13">
        <v>6732</v>
      </c>
      <c r="H5" s="18">
        <v>54468</v>
      </c>
    </row>
    <row r="6" spans="1:8" x14ac:dyDescent="0.45">
      <c r="A6" s="17" t="s">
        <v>130</v>
      </c>
      <c r="B6" s="13">
        <v>30</v>
      </c>
      <c r="C6" s="7">
        <v>15</v>
      </c>
      <c r="D6" s="7">
        <v>300</v>
      </c>
      <c r="E6" s="7">
        <v>292</v>
      </c>
      <c r="F6" s="13">
        <v>8760</v>
      </c>
      <c r="G6" s="13">
        <v>964</v>
      </c>
      <c r="H6" s="18">
        <v>7796</v>
      </c>
    </row>
    <row r="7" spans="1:8" x14ac:dyDescent="0.45">
      <c r="A7" s="17" t="s">
        <v>131</v>
      </c>
      <c r="B7" s="13">
        <v>25</v>
      </c>
      <c r="C7" s="7">
        <v>11</v>
      </c>
      <c r="D7" s="7">
        <v>300</v>
      </c>
      <c r="E7" s="7">
        <v>211</v>
      </c>
      <c r="F7" s="13">
        <v>5275</v>
      </c>
      <c r="G7" s="13">
        <v>580</v>
      </c>
      <c r="H7" s="18">
        <v>4695</v>
      </c>
    </row>
    <row r="8" spans="1:8" x14ac:dyDescent="0.45">
      <c r="A8" s="17" t="s">
        <v>132</v>
      </c>
      <c r="B8" s="13">
        <v>400</v>
      </c>
      <c r="C8" s="7">
        <v>9</v>
      </c>
      <c r="D8" s="7">
        <v>250</v>
      </c>
      <c r="E8" s="7">
        <v>253</v>
      </c>
      <c r="F8" s="13">
        <v>101200</v>
      </c>
      <c r="G8" s="13">
        <v>11132</v>
      </c>
      <c r="H8" s="18">
        <v>90068</v>
      </c>
    </row>
    <row r="9" spans="1:8" x14ac:dyDescent="0.45">
      <c r="A9" s="17" t="s">
        <v>133</v>
      </c>
      <c r="B9" s="13">
        <v>100</v>
      </c>
      <c r="C9" s="7">
        <v>20</v>
      </c>
      <c r="D9" s="7">
        <v>150</v>
      </c>
      <c r="E9" s="7">
        <v>135</v>
      </c>
      <c r="F9" s="13">
        <v>13500</v>
      </c>
      <c r="G9" s="13">
        <v>1485</v>
      </c>
      <c r="H9" s="18">
        <v>12015</v>
      </c>
    </row>
    <row r="10" spans="1:8" x14ac:dyDescent="0.45">
      <c r="A10" s="17" t="s">
        <v>134</v>
      </c>
      <c r="B10" s="13">
        <v>80</v>
      </c>
      <c r="C10" s="7">
        <v>21</v>
      </c>
      <c r="D10" s="7">
        <v>300</v>
      </c>
      <c r="E10" s="7">
        <v>288</v>
      </c>
      <c r="F10" s="13">
        <v>23040</v>
      </c>
      <c r="G10" s="13">
        <v>2534</v>
      </c>
      <c r="H10" s="18">
        <v>20506</v>
      </c>
    </row>
    <row r="11" spans="1:8" x14ac:dyDescent="0.45">
      <c r="A11" s="17" t="s">
        <v>135</v>
      </c>
      <c r="B11" s="13">
        <v>75</v>
      </c>
      <c r="C11" s="7">
        <v>11</v>
      </c>
      <c r="D11" s="7">
        <v>150</v>
      </c>
      <c r="E11" s="7">
        <v>120</v>
      </c>
      <c r="F11" s="13">
        <v>9000</v>
      </c>
      <c r="G11" s="13">
        <v>990</v>
      </c>
      <c r="H11" s="18">
        <v>8010</v>
      </c>
    </row>
    <row r="12" spans="1:8" x14ac:dyDescent="0.45">
      <c r="A12" s="17" t="s">
        <v>136</v>
      </c>
      <c r="B12" s="13">
        <v>60</v>
      </c>
      <c r="C12" s="7">
        <v>20</v>
      </c>
      <c r="D12" s="7">
        <v>150</v>
      </c>
      <c r="E12" s="7">
        <v>162</v>
      </c>
      <c r="F12" s="13">
        <v>9720</v>
      </c>
      <c r="G12" s="13">
        <v>1069</v>
      </c>
      <c r="H12" s="18">
        <v>8651</v>
      </c>
    </row>
    <row r="13" spans="1:8" x14ac:dyDescent="0.45">
      <c r="A13" s="17" t="s">
        <v>137</v>
      </c>
      <c r="B13" s="13">
        <v>200</v>
      </c>
      <c r="C13" s="7">
        <v>19</v>
      </c>
      <c r="D13" s="7">
        <v>200</v>
      </c>
      <c r="E13" s="7">
        <v>201</v>
      </c>
      <c r="F13" s="13">
        <v>40200</v>
      </c>
      <c r="G13" s="13">
        <v>4422</v>
      </c>
      <c r="H13" s="18">
        <v>35778</v>
      </c>
    </row>
    <row r="14" spans="1:8" x14ac:dyDescent="0.45">
      <c r="A14" s="17" t="s">
        <v>138</v>
      </c>
      <c r="B14" s="13">
        <v>120</v>
      </c>
      <c r="C14" s="7">
        <v>17</v>
      </c>
      <c r="D14" s="7">
        <v>150</v>
      </c>
      <c r="E14" s="7">
        <v>138</v>
      </c>
      <c r="F14" s="13">
        <v>16560</v>
      </c>
      <c r="G14" s="13">
        <v>1822</v>
      </c>
      <c r="H14" s="18">
        <v>14738</v>
      </c>
    </row>
    <row r="15" spans="1:8" ht="17.5" thickBot="1" x14ac:dyDescent="0.5">
      <c r="A15" s="19" t="s">
        <v>139</v>
      </c>
      <c r="B15" s="20">
        <v>320</v>
      </c>
      <c r="C15" s="21">
        <v>8</v>
      </c>
      <c r="D15" s="21">
        <v>200</v>
      </c>
      <c r="E15" s="21">
        <v>199</v>
      </c>
      <c r="F15" s="20">
        <v>63680</v>
      </c>
      <c r="G15" s="20">
        <v>7005</v>
      </c>
      <c r="H15" s="22">
        <v>56675</v>
      </c>
    </row>
  </sheetData>
  <mergeCells count="1">
    <mergeCell ref="A1:H1"/>
  </mergeCells>
  <phoneticPr fontId="1" type="noConversion"/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28"/>
  <sheetViews>
    <sheetView topLeftCell="A15" workbookViewId="0">
      <selection activeCell="D16" sqref="D16"/>
    </sheetView>
  </sheetViews>
  <sheetFormatPr defaultRowHeight="17" x14ac:dyDescent="0.45"/>
  <cols>
    <col min="4" max="5" width="10.58203125" bestFit="1" customWidth="1"/>
    <col min="6" max="6" width="9.08203125" bestFit="1" customWidth="1"/>
    <col min="7" max="7" width="10.58203125" bestFit="1" customWidth="1"/>
  </cols>
  <sheetData>
    <row r="1" spans="1:7" ht="21" x14ac:dyDescent="0.45">
      <c r="A1" s="31" t="s">
        <v>140</v>
      </c>
      <c r="B1" s="31"/>
      <c r="C1" s="31"/>
      <c r="D1" s="31"/>
      <c r="E1" s="31"/>
      <c r="F1" s="31"/>
      <c r="G1" s="31"/>
    </row>
    <row r="3" spans="1:7" x14ac:dyDescent="0.45">
      <c r="A3" s="7" t="s">
        <v>141</v>
      </c>
      <c r="B3" s="7" t="s">
        <v>142</v>
      </c>
      <c r="C3" s="7" t="s">
        <v>143</v>
      </c>
      <c r="D3" s="7" t="s">
        <v>144</v>
      </c>
      <c r="E3" s="7" t="s">
        <v>145</v>
      </c>
      <c r="F3" s="7" t="s">
        <v>126</v>
      </c>
      <c r="G3" s="7" t="s">
        <v>146</v>
      </c>
    </row>
    <row r="4" spans="1:7" x14ac:dyDescent="0.45">
      <c r="A4" s="7" t="s">
        <v>147</v>
      </c>
      <c r="B4" s="7" t="s">
        <v>148</v>
      </c>
      <c r="C4" s="7" t="s">
        <v>149</v>
      </c>
      <c r="D4" s="10">
        <v>3000000</v>
      </c>
      <c r="E4" s="10">
        <v>1000000</v>
      </c>
      <c r="F4" s="10">
        <f t="shared" ref="F4:F19" si="0">D4*9%</f>
        <v>270000</v>
      </c>
      <c r="G4" s="10">
        <f t="shared" ref="G4:G19" si="1">D4+E4-F4</f>
        <v>3730000</v>
      </c>
    </row>
    <row r="5" spans="1:7" x14ac:dyDescent="0.45">
      <c r="A5" s="7" t="s">
        <v>147</v>
      </c>
      <c r="B5" s="7" t="s">
        <v>150</v>
      </c>
      <c r="C5" s="7" t="s">
        <v>151</v>
      </c>
      <c r="D5" s="10">
        <v>2500000</v>
      </c>
      <c r="E5" s="10">
        <v>800000</v>
      </c>
      <c r="F5" s="10">
        <f t="shared" si="0"/>
        <v>225000</v>
      </c>
      <c r="G5" s="10">
        <f t="shared" si="1"/>
        <v>3075000</v>
      </c>
    </row>
    <row r="6" spans="1:7" x14ac:dyDescent="0.45">
      <c r="A6" s="7" t="s">
        <v>147</v>
      </c>
      <c r="B6" s="7" t="s">
        <v>152</v>
      </c>
      <c r="C6" s="7" t="s">
        <v>153</v>
      </c>
      <c r="D6" s="10">
        <v>2000000</v>
      </c>
      <c r="E6" s="10">
        <v>600000</v>
      </c>
      <c r="F6" s="10">
        <f t="shared" si="0"/>
        <v>180000</v>
      </c>
      <c r="G6" s="10">
        <f t="shared" si="1"/>
        <v>2420000</v>
      </c>
    </row>
    <row r="7" spans="1:7" x14ac:dyDescent="0.45">
      <c r="A7" s="7" t="s">
        <v>147</v>
      </c>
      <c r="B7" s="7" t="s">
        <v>154</v>
      </c>
      <c r="C7" s="7" t="s">
        <v>155</v>
      </c>
      <c r="D7" s="10">
        <v>1500000</v>
      </c>
      <c r="E7" s="10">
        <v>500000</v>
      </c>
      <c r="F7" s="10">
        <f t="shared" si="0"/>
        <v>135000</v>
      </c>
      <c r="G7" s="10">
        <f t="shared" si="1"/>
        <v>1865000</v>
      </c>
    </row>
    <row r="8" spans="1:7" x14ac:dyDescent="0.45">
      <c r="A8" s="7" t="s">
        <v>156</v>
      </c>
      <c r="B8" s="7" t="s">
        <v>157</v>
      </c>
      <c r="C8" s="7" t="s">
        <v>149</v>
      </c>
      <c r="D8" s="10">
        <v>3200000</v>
      </c>
      <c r="E8" s="10">
        <v>1100000</v>
      </c>
      <c r="F8" s="10">
        <f t="shared" si="0"/>
        <v>288000</v>
      </c>
      <c r="G8" s="10">
        <f t="shared" si="1"/>
        <v>4012000</v>
      </c>
    </row>
    <row r="9" spans="1:7" x14ac:dyDescent="0.45">
      <c r="A9" s="7" t="s">
        <v>156</v>
      </c>
      <c r="B9" s="7" t="s">
        <v>158</v>
      </c>
      <c r="C9" s="7" t="s">
        <v>151</v>
      </c>
      <c r="D9" s="10">
        <v>2700000</v>
      </c>
      <c r="E9" s="10">
        <v>900000</v>
      </c>
      <c r="F9" s="10">
        <f t="shared" si="0"/>
        <v>243000</v>
      </c>
      <c r="G9" s="10">
        <f t="shared" si="1"/>
        <v>3357000</v>
      </c>
    </row>
    <row r="10" spans="1:7" x14ac:dyDescent="0.45">
      <c r="A10" s="7" t="s">
        <v>156</v>
      </c>
      <c r="B10" s="7" t="s">
        <v>159</v>
      </c>
      <c r="C10" s="7" t="s">
        <v>153</v>
      </c>
      <c r="D10" s="10">
        <v>2300000</v>
      </c>
      <c r="E10" s="10">
        <v>700000</v>
      </c>
      <c r="F10" s="10">
        <f t="shared" si="0"/>
        <v>207000</v>
      </c>
      <c r="G10" s="10">
        <f t="shared" si="1"/>
        <v>2793000</v>
      </c>
    </row>
    <row r="11" spans="1:7" x14ac:dyDescent="0.45">
      <c r="A11" s="7" t="s">
        <v>156</v>
      </c>
      <c r="B11" s="7" t="s">
        <v>160</v>
      </c>
      <c r="C11" s="7" t="s">
        <v>155</v>
      </c>
      <c r="D11" s="10">
        <v>1700000</v>
      </c>
      <c r="E11" s="10">
        <v>520000</v>
      </c>
      <c r="F11" s="10">
        <f t="shared" si="0"/>
        <v>153000</v>
      </c>
      <c r="G11" s="10">
        <f t="shared" si="1"/>
        <v>2067000</v>
      </c>
    </row>
    <row r="12" spans="1:7" x14ac:dyDescent="0.45">
      <c r="A12" s="7" t="s">
        <v>161</v>
      </c>
      <c r="B12" s="7" t="s">
        <v>162</v>
      </c>
      <c r="C12" s="7" t="s">
        <v>149</v>
      </c>
      <c r="D12" s="10">
        <v>3100000</v>
      </c>
      <c r="E12" s="10">
        <v>1050000</v>
      </c>
      <c r="F12" s="10">
        <f t="shared" si="0"/>
        <v>279000</v>
      </c>
      <c r="G12" s="10">
        <f t="shared" si="1"/>
        <v>3871000</v>
      </c>
    </row>
    <row r="13" spans="1:7" x14ac:dyDescent="0.45">
      <c r="A13" s="7" t="s">
        <v>161</v>
      </c>
      <c r="B13" s="7" t="s">
        <v>163</v>
      </c>
      <c r="C13" s="7" t="s">
        <v>151</v>
      </c>
      <c r="D13" s="10">
        <v>2600000</v>
      </c>
      <c r="E13" s="10">
        <v>850000</v>
      </c>
      <c r="F13" s="10">
        <f t="shared" si="0"/>
        <v>234000</v>
      </c>
      <c r="G13" s="10">
        <f t="shared" si="1"/>
        <v>3216000</v>
      </c>
    </row>
    <row r="14" spans="1:7" x14ac:dyDescent="0.45">
      <c r="A14" s="7" t="s">
        <v>161</v>
      </c>
      <c r="B14" s="7" t="s">
        <v>164</v>
      </c>
      <c r="C14" s="7" t="s">
        <v>155</v>
      </c>
      <c r="D14" s="10">
        <v>1600000</v>
      </c>
      <c r="E14" s="10">
        <v>500000</v>
      </c>
      <c r="F14" s="10">
        <f t="shared" si="0"/>
        <v>144000</v>
      </c>
      <c r="G14" s="10">
        <f t="shared" si="1"/>
        <v>1956000</v>
      </c>
    </row>
    <row r="15" spans="1:7" x14ac:dyDescent="0.45">
      <c r="A15" s="7" t="s">
        <v>161</v>
      </c>
      <c r="B15" s="7" t="s">
        <v>165</v>
      </c>
      <c r="C15" s="7" t="s">
        <v>155</v>
      </c>
      <c r="D15" s="10">
        <v>1650000</v>
      </c>
      <c r="E15" s="10">
        <v>520000</v>
      </c>
      <c r="F15" s="10">
        <f t="shared" si="0"/>
        <v>148500</v>
      </c>
      <c r="G15" s="10">
        <f t="shared" si="1"/>
        <v>2021500</v>
      </c>
    </row>
    <row r="16" spans="1:7" x14ac:dyDescent="0.45">
      <c r="A16" s="7" t="s">
        <v>166</v>
      </c>
      <c r="B16" s="7" t="s">
        <v>167</v>
      </c>
      <c r="C16" s="7" t="s">
        <v>149</v>
      </c>
      <c r="D16" s="10">
        <v>3000000</v>
      </c>
      <c r="E16" s="10">
        <v>1000000</v>
      </c>
      <c r="F16" s="10">
        <f t="shared" si="0"/>
        <v>270000</v>
      </c>
      <c r="G16" s="10">
        <f t="shared" si="1"/>
        <v>3730000</v>
      </c>
    </row>
    <row r="17" spans="1:7" x14ac:dyDescent="0.45">
      <c r="A17" s="7" t="s">
        <v>166</v>
      </c>
      <c r="B17" s="7" t="s">
        <v>168</v>
      </c>
      <c r="C17" s="7" t="s">
        <v>153</v>
      </c>
      <c r="D17" s="10">
        <v>2150000</v>
      </c>
      <c r="E17" s="10">
        <v>630000</v>
      </c>
      <c r="F17" s="10">
        <f t="shared" si="0"/>
        <v>193500</v>
      </c>
      <c r="G17" s="10">
        <f t="shared" si="1"/>
        <v>2586500</v>
      </c>
    </row>
    <row r="18" spans="1:7" x14ac:dyDescent="0.45">
      <c r="A18" s="7" t="s">
        <v>166</v>
      </c>
      <c r="B18" s="7" t="s">
        <v>169</v>
      </c>
      <c r="C18" s="7" t="s">
        <v>153</v>
      </c>
      <c r="D18" s="10">
        <v>2250000</v>
      </c>
      <c r="E18" s="10">
        <v>660000</v>
      </c>
      <c r="F18" s="10">
        <f t="shared" si="0"/>
        <v>202500</v>
      </c>
      <c r="G18" s="10">
        <f t="shared" si="1"/>
        <v>2707500</v>
      </c>
    </row>
    <row r="19" spans="1:7" x14ac:dyDescent="0.45">
      <c r="A19" s="7" t="s">
        <v>166</v>
      </c>
      <c r="B19" s="7" t="s">
        <v>170</v>
      </c>
      <c r="C19" s="7" t="s">
        <v>155</v>
      </c>
      <c r="D19" s="10">
        <v>1500000</v>
      </c>
      <c r="E19" s="10">
        <v>500000</v>
      </c>
      <c r="F19" s="10">
        <f t="shared" si="0"/>
        <v>135000</v>
      </c>
      <c r="G19" s="10">
        <f t="shared" si="1"/>
        <v>1865000</v>
      </c>
    </row>
    <row r="22" spans="1:7" x14ac:dyDescent="0.45">
      <c r="A22" s="1" t="s">
        <v>283</v>
      </c>
      <c r="B22" s="1" t="s">
        <v>285</v>
      </c>
    </row>
    <row r="23" spans="1:7" x14ac:dyDescent="0.45">
      <c r="A23" s="1" t="s">
        <v>284</v>
      </c>
      <c r="B23" s="1" t="s">
        <v>286</v>
      </c>
    </row>
    <row r="26" spans="1:7" x14ac:dyDescent="0.45">
      <c r="A26" s="7" t="s">
        <v>141</v>
      </c>
      <c r="B26" s="7" t="s">
        <v>142</v>
      </c>
      <c r="C26" s="7" t="s">
        <v>143</v>
      </c>
      <c r="D26" s="7" t="s">
        <v>144</v>
      </c>
      <c r="E26" s="7" t="s">
        <v>145</v>
      </c>
      <c r="F26" s="7" t="s">
        <v>126</v>
      </c>
      <c r="G26" s="7" t="s">
        <v>146</v>
      </c>
    </row>
    <row r="27" spans="1:7" x14ac:dyDescent="0.45">
      <c r="A27" s="7" t="s">
        <v>156</v>
      </c>
      <c r="B27" s="7" t="s">
        <v>159</v>
      </c>
      <c r="C27" s="7" t="s">
        <v>153</v>
      </c>
      <c r="D27" s="10">
        <v>2300000</v>
      </c>
      <c r="E27" s="10">
        <v>700000</v>
      </c>
      <c r="F27" s="10">
        <v>207000</v>
      </c>
      <c r="G27" s="10">
        <v>2793000</v>
      </c>
    </row>
    <row r="28" spans="1:7" x14ac:dyDescent="0.45">
      <c r="A28" s="7" t="s">
        <v>166</v>
      </c>
      <c r="B28" s="7" t="s">
        <v>169</v>
      </c>
      <c r="C28" s="7" t="s">
        <v>153</v>
      </c>
      <c r="D28" s="10">
        <v>2250000</v>
      </c>
      <c r="E28" s="10">
        <v>660000</v>
      </c>
      <c r="F28" s="10">
        <v>202500</v>
      </c>
      <c r="G28" s="10">
        <v>2707500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M38"/>
  <sheetViews>
    <sheetView topLeftCell="A40" workbookViewId="0">
      <selection activeCell="I38" sqref="I38"/>
    </sheetView>
  </sheetViews>
  <sheetFormatPr defaultRowHeight="17" x14ac:dyDescent="0.45"/>
  <cols>
    <col min="7" max="7" width="3.58203125" customWidth="1"/>
    <col min="10" max="10" width="10.4140625" bestFit="1" customWidth="1"/>
    <col min="12" max="12" width="10.4140625" bestFit="1" customWidth="1"/>
  </cols>
  <sheetData>
    <row r="1" spans="1:12" x14ac:dyDescent="0.45">
      <c r="A1" s="4" t="s">
        <v>6</v>
      </c>
      <c r="B1" s="6" t="s">
        <v>7</v>
      </c>
      <c r="H1" s="5" t="s">
        <v>8</v>
      </c>
      <c r="I1" s="6" t="s">
        <v>9</v>
      </c>
    </row>
    <row r="2" spans="1:12" x14ac:dyDescent="0.45">
      <c r="A2" s="7" t="s">
        <v>10</v>
      </c>
      <c r="B2" s="7" t="s">
        <v>1</v>
      </c>
      <c r="C2" s="7" t="s">
        <v>11</v>
      </c>
      <c r="D2" s="7" t="s">
        <v>12</v>
      </c>
      <c r="E2" s="7" t="s">
        <v>13</v>
      </c>
      <c r="F2" s="8" t="s">
        <v>14</v>
      </c>
      <c r="H2" s="7" t="s">
        <v>1</v>
      </c>
      <c r="I2" s="7" t="s">
        <v>15</v>
      </c>
      <c r="J2" s="7" t="s">
        <v>16</v>
      </c>
      <c r="K2" s="7" t="s">
        <v>17</v>
      </c>
      <c r="L2" s="8" t="s">
        <v>18</v>
      </c>
    </row>
    <row r="3" spans="1:12" x14ac:dyDescent="0.45">
      <c r="A3" s="7">
        <v>1</v>
      </c>
      <c r="B3" s="7" t="s">
        <v>19</v>
      </c>
      <c r="C3" s="7">
        <v>78</v>
      </c>
      <c r="D3" s="7">
        <v>82</v>
      </c>
      <c r="E3" s="7">
        <f>SUM(C3:D3)</f>
        <v>160</v>
      </c>
      <c r="F3" s="7" t="str">
        <f>IF(_xlfn.RANK.EQ(E3,$E$3:$E$12)=1,"금상",IF(_xlfn.RANK.EQ(E3,$E$3:$E$12)=2,"은상",IF(_xlfn.RANK.EQ(E3,$E$3:$E$12)=3,"동상","")))</f>
        <v/>
      </c>
      <c r="H3" s="7" t="s">
        <v>20</v>
      </c>
      <c r="I3" s="7" t="s">
        <v>21</v>
      </c>
      <c r="J3" s="9">
        <v>600</v>
      </c>
      <c r="K3" s="7" t="s">
        <v>22</v>
      </c>
      <c r="L3" s="7" t="str">
        <f>HLOOKUP(LEFT(I3,1),$I$15:$L$16,2,FALSE)</f>
        <v>오피스텔</v>
      </c>
    </row>
    <row r="4" spans="1:12" x14ac:dyDescent="0.45">
      <c r="A4" s="7">
        <v>2</v>
      </c>
      <c r="B4" s="7" t="s">
        <v>24</v>
      </c>
      <c r="C4" s="7">
        <v>80</v>
      </c>
      <c r="D4" s="7">
        <v>83</v>
      </c>
      <c r="E4" s="7">
        <f t="shared" ref="E4:E12" si="0">SUM(C4:D4)</f>
        <v>163</v>
      </c>
      <c r="F4" s="7" t="str">
        <f t="shared" ref="F4:F12" si="1">IF(_xlfn.RANK.EQ(E4,$E$3:$E$12)=1,"금상",IF(_xlfn.RANK.EQ(E4,$E$3:$E$12)=2,"은상",IF(_xlfn.RANK.EQ(E4,$E$3:$E$12)=3,"동상","")))</f>
        <v/>
      </c>
      <c r="H4" s="7" t="s">
        <v>20</v>
      </c>
      <c r="I4" s="7" t="s">
        <v>25</v>
      </c>
      <c r="J4" s="9">
        <v>800</v>
      </c>
      <c r="K4" s="7" t="s">
        <v>26</v>
      </c>
      <c r="L4" s="7" t="str">
        <f t="shared" ref="L4:L12" si="2">HLOOKUP(LEFT(I4,1),$I$15:$L$16,2,FALSE)</f>
        <v>빌라</v>
      </c>
    </row>
    <row r="5" spans="1:12" x14ac:dyDescent="0.45">
      <c r="A5" s="7">
        <v>3</v>
      </c>
      <c r="B5" s="7" t="s">
        <v>28</v>
      </c>
      <c r="C5" s="7">
        <v>79</v>
      </c>
      <c r="D5" s="7">
        <v>81</v>
      </c>
      <c r="E5" s="7">
        <f t="shared" si="0"/>
        <v>160</v>
      </c>
      <c r="F5" s="7" t="str">
        <f t="shared" si="1"/>
        <v/>
      </c>
      <c r="H5" s="7" t="s">
        <v>29</v>
      </c>
      <c r="I5" s="7" t="s">
        <v>30</v>
      </c>
      <c r="J5" s="9">
        <v>1000</v>
      </c>
      <c r="K5" s="7" t="s">
        <v>31</v>
      </c>
      <c r="L5" s="7" t="str">
        <f t="shared" si="2"/>
        <v>아파트</v>
      </c>
    </row>
    <row r="6" spans="1:12" x14ac:dyDescent="0.45">
      <c r="A6" s="7">
        <v>4</v>
      </c>
      <c r="B6" s="7" t="s">
        <v>33</v>
      </c>
      <c r="C6" s="7">
        <v>91</v>
      </c>
      <c r="D6" s="7">
        <v>93</v>
      </c>
      <c r="E6" s="7">
        <f t="shared" si="0"/>
        <v>184</v>
      </c>
      <c r="F6" s="7" t="str">
        <f t="shared" si="1"/>
        <v>금상</v>
      </c>
      <c r="H6" s="7" t="s">
        <v>29</v>
      </c>
      <c r="I6" s="7" t="s">
        <v>34</v>
      </c>
      <c r="J6" s="9">
        <v>1200</v>
      </c>
      <c r="K6" s="7" t="s">
        <v>35</v>
      </c>
      <c r="L6" s="7" t="str">
        <f t="shared" si="2"/>
        <v>단독주택</v>
      </c>
    </row>
    <row r="7" spans="1:12" x14ac:dyDescent="0.45">
      <c r="A7" s="7">
        <v>5</v>
      </c>
      <c r="B7" s="7" t="s">
        <v>37</v>
      </c>
      <c r="C7" s="7">
        <v>92</v>
      </c>
      <c r="D7" s="7">
        <v>90</v>
      </c>
      <c r="E7" s="7">
        <f t="shared" si="0"/>
        <v>182</v>
      </c>
      <c r="F7" s="7" t="str">
        <f t="shared" si="1"/>
        <v>은상</v>
      </c>
      <c r="H7" s="7" t="s">
        <v>38</v>
      </c>
      <c r="I7" s="7" t="s">
        <v>21</v>
      </c>
      <c r="J7" s="9">
        <v>500</v>
      </c>
      <c r="K7" s="7" t="s">
        <v>22</v>
      </c>
      <c r="L7" s="7" t="str">
        <f t="shared" si="2"/>
        <v>오피스텔</v>
      </c>
    </row>
    <row r="8" spans="1:12" x14ac:dyDescent="0.45">
      <c r="A8" s="7">
        <v>6</v>
      </c>
      <c r="B8" s="7" t="s">
        <v>39</v>
      </c>
      <c r="C8" s="7">
        <v>84</v>
      </c>
      <c r="D8" s="7">
        <v>86</v>
      </c>
      <c r="E8" s="7">
        <f t="shared" si="0"/>
        <v>170</v>
      </c>
      <c r="F8" s="7" t="str">
        <f t="shared" si="1"/>
        <v/>
      </c>
      <c r="H8" s="7" t="s">
        <v>38</v>
      </c>
      <c r="I8" s="7" t="s">
        <v>30</v>
      </c>
      <c r="J8" s="9">
        <v>1100</v>
      </c>
      <c r="K8" s="7" t="s">
        <v>31</v>
      </c>
      <c r="L8" s="7" t="str">
        <f t="shared" si="2"/>
        <v>아파트</v>
      </c>
    </row>
    <row r="9" spans="1:12" x14ac:dyDescent="0.45">
      <c r="A9" s="7">
        <v>7</v>
      </c>
      <c r="B9" s="7" t="s">
        <v>40</v>
      </c>
      <c r="C9" s="7">
        <v>90</v>
      </c>
      <c r="D9" s="7">
        <v>87</v>
      </c>
      <c r="E9" s="7">
        <f t="shared" si="0"/>
        <v>177</v>
      </c>
      <c r="F9" s="7" t="str">
        <f t="shared" si="1"/>
        <v>동상</v>
      </c>
      <c r="H9" s="7" t="s">
        <v>41</v>
      </c>
      <c r="I9" s="7" t="s">
        <v>25</v>
      </c>
      <c r="J9" s="9">
        <v>750</v>
      </c>
      <c r="K9" s="7" t="s">
        <v>26</v>
      </c>
      <c r="L9" s="7" t="str">
        <f t="shared" si="2"/>
        <v>빌라</v>
      </c>
    </row>
    <row r="10" spans="1:12" x14ac:dyDescent="0.45">
      <c r="A10" s="7">
        <v>8</v>
      </c>
      <c r="B10" s="7" t="s">
        <v>42</v>
      </c>
      <c r="C10" s="7">
        <v>88</v>
      </c>
      <c r="D10" s="7">
        <v>85</v>
      </c>
      <c r="E10" s="7">
        <f t="shared" si="0"/>
        <v>173</v>
      </c>
      <c r="F10" s="7" t="str">
        <f t="shared" si="1"/>
        <v/>
      </c>
      <c r="H10" s="7" t="s">
        <v>41</v>
      </c>
      <c r="I10" s="7" t="s">
        <v>34</v>
      </c>
      <c r="J10" s="9">
        <v>1250</v>
      </c>
      <c r="K10" s="7" t="s">
        <v>35</v>
      </c>
      <c r="L10" s="7" t="str">
        <f t="shared" si="2"/>
        <v>단독주택</v>
      </c>
    </row>
    <row r="11" spans="1:12" x14ac:dyDescent="0.45">
      <c r="A11" s="7">
        <v>9</v>
      </c>
      <c r="B11" s="7" t="s">
        <v>43</v>
      </c>
      <c r="C11" s="7">
        <v>79</v>
      </c>
      <c r="D11" s="7">
        <v>84</v>
      </c>
      <c r="E11" s="7">
        <f t="shared" si="0"/>
        <v>163</v>
      </c>
      <c r="F11" s="7" t="str">
        <f t="shared" si="1"/>
        <v/>
      </c>
      <c r="H11" s="7" t="s">
        <v>44</v>
      </c>
      <c r="I11" s="7" t="s">
        <v>30</v>
      </c>
      <c r="J11" s="9">
        <v>1200</v>
      </c>
      <c r="K11" s="7" t="s">
        <v>35</v>
      </c>
      <c r="L11" s="7" t="str">
        <f t="shared" si="2"/>
        <v>아파트</v>
      </c>
    </row>
    <row r="12" spans="1:12" x14ac:dyDescent="0.45">
      <c r="A12" s="7">
        <v>10</v>
      </c>
      <c r="B12" s="7" t="s">
        <v>45</v>
      </c>
      <c r="C12" s="7">
        <v>81</v>
      </c>
      <c r="D12" s="7">
        <v>86</v>
      </c>
      <c r="E12" s="7">
        <f t="shared" si="0"/>
        <v>167</v>
      </c>
      <c r="F12" s="7" t="str">
        <f t="shared" si="1"/>
        <v/>
      </c>
      <c r="H12" s="7" t="s">
        <v>44</v>
      </c>
      <c r="I12" s="7" t="s">
        <v>21</v>
      </c>
      <c r="J12" s="9">
        <v>450</v>
      </c>
      <c r="K12" s="7" t="s">
        <v>22</v>
      </c>
      <c r="L12" s="7" t="str">
        <f t="shared" si="2"/>
        <v>오피스텔</v>
      </c>
    </row>
    <row r="14" spans="1:12" x14ac:dyDescent="0.45">
      <c r="A14" s="5" t="s">
        <v>46</v>
      </c>
      <c r="B14" s="6" t="s">
        <v>47</v>
      </c>
      <c r="H14" t="s">
        <v>65</v>
      </c>
    </row>
    <row r="15" spans="1:12" x14ac:dyDescent="0.45">
      <c r="A15" s="7" t="s">
        <v>48</v>
      </c>
      <c r="B15" s="7" t="s">
        <v>1</v>
      </c>
      <c r="C15" s="7" t="s">
        <v>3</v>
      </c>
      <c r="D15" s="7" t="s">
        <v>49</v>
      </c>
      <c r="E15" s="7" t="s">
        <v>50</v>
      </c>
      <c r="F15" s="7" t="s">
        <v>51</v>
      </c>
      <c r="H15" s="7" t="s">
        <v>66</v>
      </c>
      <c r="I15" s="7" t="s">
        <v>67</v>
      </c>
      <c r="J15" s="7" t="s">
        <v>68</v>
      </c>
      <c r="K15" s="7" t="s">
        <v>69</v>
      </c>
      <c r="L15" s="7" t="s">
        <v>70</v>
      </c>
    </row>
    <row r="16" spans="1:12" x14ac:dyDescent="0.45">
      <c r="A16" s="7" t="s">
        <v>52</v>
      </c>
      <c r="B16" s="7" t="s">
        <v>53</v>
      </c>
      <c r="C16" s="7" t="s">
        <v>54</v>
      </c>
      <c r="D16" s="7">
        <v>241</v>
      </c>
      <c r="E16" s="7">
        <v>212</v>
      </c>
      <c r="F16" s="7">
        <f>SUM(D16:E16)</f>
        <v>453</v>
      </c>
      <c r="H16" s="7" t="s">
        <v>18</v>
      </c>
      <c r="I16" s="7" t="s">
        <v>23</v>
      </c>
      <c r="J16" s="7" t="s">
        <v>27</v>
      </c>
      <c r="K16" s="7" t="s">
        <v>32</v>
      </c>
      <c r="L16" s="7" t="s">
        <v>36</v>
      </c>
    </row>
    <row r="17" spans="1:13" x14ac:dyDescent="0.45">
      <c r="A17" s="7" t="s">
        <v>52</v>
      </c>
      <c r="B17" s="7" t="s">
        <v>4</v>
      </c>
      <c r="C17" s="7" t="s">
        <v>55</v>
      </c>
      <c r="D17" s="7">
        <v>150</v>
      </c>
      <c r="E17" s="7">
        <v>201</v>
      </c>
      <c r="F17" s="7">
        <f t="shared" ref="F17:F24" si="3">SUM(D17:E17)</f>
        <v>351</v>
      </c>
    </row>
    <row r="18" spans="1:13" x14ac:dyDescent="0.45">
      <c r="A18" s="7" t="s">
        <v>52</v>
      </c>
      <c r="B18" s="7" t="s">
        <v>5</v>
      </c>
      <c r="C18" s="7" t="s">
        <v>56</v>
      </c>
      <c r="D18" s="7">
        <v>211</v>
      </c>
      <c r="E18" s="7">
        <v>179</v>
      </c>
      <c r="F18" s="7">
        <f t="shared" si="3"/>
        <v>390</v>
      </c>
      <c r="H18" s="4" t="s">
        <v>71</v>
      </c>
      <c r="I18" s="6" t="s">
        <v>72</v>
      </c>
    </row>
    <row r="19" spans="1:13" x14ac:dyDescent="0.45">
      <c r="A19" s="7" t="s">
        <v>57</v>
      </c>
      <c r="B19" s="7" t="s">
        <v>4</v>
      </c>
      <c r="C19" s="7" t="s">
        <v>58</v>
      </c>
      <c r="D19" s="7">
        <v>115</v>
      </c>
      <c r="E19" s="7">
        <v>152</v>
      </c>
      <c r="F19" s="7">
        <f t="shared" si="3"/>
        <v>267</v>
      </c>
      <c r="H19" s="7" t="s">
        <v>73</v>
      </c>
      <c r="I19" s="7" t="s">
        <v>74</v>
      </c>
      <c r="J19" s="7" t="s">
        <v>75</v>
      </c>
      <c r="K19" s="7" t="s">
        <v>76</v>
      </c>
      <c r="L19" s="7" t="s">
        <v>77</v>
      </c>
      <c r="M19" s="7" t="s">
        <v>78</v>
      </c>
    </row>
    <row r="20" spans="1:13" x14ac:dyDescent="0.45">
      <c r="A20" s="7" t="s">
        <v>57</v>
      </c>
      <c r="B20" s="7" t="s">
        <v>53</v>
      </c>
      <c r="C20" s="7" t="s">
        <v>59</v>
      </c>
      <c r="D20" s="7">
        <v>125</v>
      </c>
      <c r="E20" s="7">
        <v>133</v>
      </c>
      <c r="F20" s="7">
        <f t="shared" si="3"/>
        <v>258</v>
      </c>
      <c r="H20" s="7">
        <v>50135</v>
      </c>
      <c r="I20" s="7" t="s">
        <v>79</v>
      </c>
      <c r="J20" s="7">
        <v>30</v>
      </c>
      <c r="K20" s="7">
        <v>19</v>
      </c>
      <c r="L20" s="7">
        <v>16</v>
      </c>
      <c r="M20" s="7" t="s">
        <v>80</v>
      </c>
    </row>
    <row r="21" spans="1:13" x14ac:dyDescent="0.45">
      <c r="A21" s="7" t="s">
        <v>57</v>
      </c>
      <c r="B21" s="7" t="s">
        <v>5</v>
      </c>
      <c r="C21" s="7" t="s">
        <v>60</v>
      </c>
      <c r="D21" s="7">
        <v>178</v>
      </c>
      <c r="E21" s="7">
        <v>183</v>
      </c>
      <c r="F21" s="7">
        <f t="shared" si="3"/>
        <v>361</v>
      </c>
      <c r="H21" s="7">
        <v>50142</v>
      </c>
      <c r="I21" s="7" t="s">
        <v>81</v>
      </c>
      <c r="J21" s="7">
        <v>24</v>
      </c>
      <c r="K21" s="7">
        <v>24</v>
      </c>
      <c r="L21" s="7">
        <v>17</v>
      </c>
      <c r="M21" s="7" t="s">
        <v>80</v>
      </c>
    </row>
    <row r="22" spans="1:13" x14ac:dyDescent="0.45">
      <c r="A22" s="7" t="s">
        <v>61</v>
      </c>
      <c r="B22" s="7" t="s">
        <v>4</v>
      </c>
      <c r="C22" s="7" t="s">
        <v>62</v>
      </c>
      <c r="D22" s="7">
        <v>175</v>
      </c>
      <c r="E22" s="7">
        <v>172</v>
      </c>
      <c r="F22" s="7">
        <f t="shared" si="3"/>
        <v>347</v>
      </c>
      <c r="H22" s="7">
        <v>50168</v>
      </c>
      <c r="I22" s="7" t="s">
        <v>79</v>
      </c>
      <c r="J22" s="7">
        <v>33</v>
      </c>
      <c r="K22" s="7">
        <v>34</v>
      </c>
      <c r="L22" s="7">
        <v>27</v>
      </c>
      <c r="M22" s="7" t="s">
        <v>80</v>
      </c>
    </row>
    <row r="23" spans="1:13" x14ac:dyDescent="0.45">
      <c r="A23" s="7" t="s">
        <v>61</v>
      </c>
      <c r="B23" s="7" t="s">
        <v>53</v>
      </c>
      <c r="C23" s="7" t="s">
        <v>63</v>
      </c>
      <c r="D23" s="7">
        <v>122</v>
      </c>
      <c r="E23" s="7">
        <v>124</v>
      </c>
      <c r="F23" s="7">
        <f t="shared" si="3"/>
        <v>246</v>
      </c>
      <c r="H23" s="7">
        <v>50216</v>
      </c>
      <c r="I23" s="7" t="s">
        <v>81</v>
      </c>
      <c r="J23" s="7">
        <v>18</v>
      </c>
      <c r="K23" s="7">
        <v>17</v>
      </c>
      <c r="L23" s="7">
        <v>20</v>
      </c>
      <c r="M23" s="7" t="s">
        <v>82</v>
      </c>
    </row>
    <row r="24" spans="1:13" x14ac:dyDescent="0.45">
      <c r="A24" s="7" t="s">
        <v>61</v>
      </c>
      <c r="B24" s="7" t="s">
        <v>5</v>
      </c>
      <c r="C24" s="7" t="s">
        <v>64</v>
      </c>
      <c r="D24" s="7">
        <v>201</v>
      </c>
      <c r="E24" s="7">
        <v>222</v>
      </c>
      <c r="F24" s="7">
        <f t="shared" si="3"/>
        <v>423</v>
      </c>
      <c r="H24" s="7">
        <v>50248</v>
      </c>
      <c r="I24" s="7" t="s">
        <v>81</v>
      </c>
      <c r="J24" s="7">
        <v>23</v>
      </c>
      <c r="K24" s="7">
        <v>18</v>
      </c>
      <c r="L24" s="7">
        <v>21</v>
      </c>
      <c r="M24" s="7" t="s">
        <v>80</v>
      </c>
    </row>
    <row r="25" spans="1:13" x14ac:dyDescent="0.45">
      <c r="H25" s="7">
        <v>50274</v>
      </c>
      <c r="I25" s="7" t="s">
        <v>81</v>
      </c>
      <c r="J25" s="7">
        <v>22</v>
      </c>
      <c r="K25" s="7">
        <v>27</v>
      </c>
      <c r="L25" s="7">
        <v>24</v>
      </c>
      <c r="M25" s="7" t="s">
        <v>80</v>
      </c>
    </row>
    <row r="26" spans="1:13" x14ac:dyDescent="0.45">
      <c r="C26" s="7" t="s">
        <v>256</v>
      </c>
      <c r="D26" s="34" t="s">
        <v>83</v>
      </c>
      <c r="E26" s="35"/>
      <c r="F26" s="7">
        <f>ROUND(DSUM(A15:F24,6,C26:C27),-1)</f>
        <v>970</v>
      </c>
      <c r="H26" s="7">
        <v>50324</v>
      </c>
      <c r="I26" s="7" t="s">
        <v>79</v>
      </c>
      <c r="J26" s="7">
        <v>31</v>
      </c>
      <c r="K26" s="7">
        <v>32</v>
      </c>
      <c r="L26" s="7">
        <v>28</v>
      </c>
      <c r="M26" s="7" t="s">
        <v>80</v>
      </c>
    </row>
    <row r="27" spans="1:13" x14ac:dyDescent="0.45">
      <c r="C27" s="7" t="s">
        <v>257</v>
      </c>
      <c r="H27" s="7">
        <v>50356</v>
      </c>
      <c r="I27" s="7" t="s">
        <v>81</v>
      </c>
      <c r="J27" s="7">
        <v>29</v>
      </c>
      <c r="K27" s="7">
        <v>23</v>
      </c>
      <c r="L27" s="7">
        <v>20</v>
      </c>
      <c r="M27" s="7" t="s">
        <v>80</v>
      </c>
    </row>
    <row r="28" spans="1:13" x14ac:dyDescent="0.45">
      <c r="H28" s="7">
        <v>50388</v>
      </c>
      <c r="I28" s="7" t="s">
        <v>79</v>
      </c>
      <c r="J28" s="7">
        <v>16</v>
      </c>
      <c r="K28" s="7">
        <v>28</v>
      </c>
      <c r="L28" s="7">
        <v>14</v>
      </c>
      <c r="M28" s="7" t="s">
        <v>82</v>
      </c>
    </row>
    <row r="29" spans="1:13" x14ac:dyDescent="0.45">
      <c r="A29" s="4" t="s">
        <v>85</v>
      </c>
      <c r="B29" s="6" t="s">
        <v>86</v>
      </c>
      <c r="H29" s="7">
        <v>50421</v>
      </c>
      <c r="I29" s="7" t="s">
        <v>79</v>
      </c>
      <c r="J29" s="7">
        <v>17</v>
      </c>
      <c r="K29" s="7">
        <v>24</v>
      </c>
      <c r="L29" s="7">
        <v>17</v>
      </c>
      <c r="M29" s="7" t="s">
        <v>82</v>
      </c>
    </row>
    <row r="30" spans="1:13" x14ac:dyDescent="0.45">
      <c r="A30" s="7" t="s">
        <v>87</v>
      </c>
      <c r="B30" s="7" t="s">
        <v>88</v>
      </c>
      <c r="C30" s="7" t="s">
        <v>1</v>
      </c>
      <c r="D30" s="32" t="s">
        <v>89</v>
      </c>
      <c r="E30" s="33"/>
      <c r="F30" s="8" t="s">
        <v>74</v>
      </c>
      <c r="H30" s="7">
        <v>50462</v>
      </c>
      <c r="I30" s="7" t="s">
        <v>81</v>
      </c>
      <c r="J30" s="7">
        <v>8</v>
      </c>
      <c r="K30" s="7">
        <v>29</v>
      </c>
      <c r="L30" s="7">
        <v>18</v>
      </c>
      <c r="M30" s="7" t="s">
        <v>82</v>
      </c>
    </row>
    <row r="31" spans="1:13" x14ac:dyDescent="0.45">
      <c r="A31" s="7" t="s">
        <v>90</v>
      </c>
      <c r="B31" s="7" t="s">
        <v>91</v>
      </c>
      <c r="C31" s="7" t="s">
        <v>38</v>
      </c>
      <c r="D31" s="32" t="s">
        <v>92</v>
      </c>
      <c r="E31" s="33"/>
      <c r="F31" s="7" t="str">
        <f>CHOOSE(MID(D31,8,1),"남","여","남","여")</f>
        <v>남</v>
      </c>
    </row>
    <row r="32" spans="1:13" x14ac:dyDescent="0.45">
      <c r="A32" s="7" t="s">
        <v>93</v>
      </c>
      <c r="B32" s="7" t="s">
        <v>94</v>
      </c>
      <c r="C32" s="7" t="s">
        <v>95</v>
      </c>
      <c r="D32" s="32" t="s">
        <v>96</v>
      </c>
      <c r="E32" s="33"/>
      <c r="F32" s="7" t="str">
        <f t="shared" ref="F32:F38" si="4">CHOOSE(MID(D32,8,1),"남","여","남","여")</f>
        <v>여</v>
      </c>
      <c r="K32" s="34" t="s">
        <v>84</v>
      </c>
      <c r="L32" s="35"/>
      <c r="M32" s="7" t="str">
        <f>COUNTIFS(I20:I30,"남자",M20:M30,"합격")&amp;"명"</f>
        <v>4명</v>
      </c>
    </row>
    <row r="33" spans="1:6" x14ac:dyDescent="0.45">
      <c r="A33" s="7" t="s">
        <v>97</v>
      </c>
      <c r="B33" s="7" t="s">
        <v>98</v>
      </c>
      <c r="C33" s="7" t="s">
        <v>41</v>
      </c>
      <c r="D33" s="32" t="s">
        <v>99</v>
      </c>
      <c r="E33" s="33"/>
      <c r="F33" s="7" t="str">
        <f t="shared" si="4"/>
        <v>여</v>
      </c>
    </row>
    <row r="34" spans="1:6" x14ac:dyDescent="0.45">
      <c r="A34" s="7" t="s">
        <v>100</v>
      </c>
      <c r="B34" s="7" t="s">
        <v>101</v>
      </c>
      <c r="C34" s="7" t="s">
        <v>102</v>
      </c>
      <c r="D34" s="32" t="s">
        <v>103</v>
      </c>
      <c r="E34" s="33"/>
      <c r="F34" s="7" t="str">
        <f t="shared" si="4"/>
        <v>남</v>
      </c>
    </row>
    <row r="35" spans="1:6" x14ac:dyDescent="0.45">
      <c r="A35" s="7" t="s">
        <v>104</v>
      </c>
      <c r="B35" s="7" t="s">
        <v>105</v>
      </c>
      <c r="C35" s="7" t="s">
        <v>106</v>
      </c>
      <c r="D35" s="32" t="s">
        <v>107</v>
      </c>
      <c r="E35" s="33"/>
      <c r="F35" s="7" t="str">
        <f t="shared" si="4"/>
        <v>여</v>
      </c>
    </row>
    <row r="36" spans="1:6" x14ac:dyDescent="0.45">
      <c r="A36" s="7" t="s">
        <v>108</v>
      </c>
      <c r="B36" s="7" t="s">
        <v>109</v>
      </c>
      <c r="C36" s="7" t="s">
        <v>110</v>
      </c>
      <c r="D36" s="32" t="s">
        <v>111</v>
      </c>
      <c r="E36" s="33"/>
      <c r="F36" s="7" t="str">
        <f t="shared" si="4"/>
        <v>여</v>
      </c>
    </row>
    <row r="37" spans="1:6" x14ac:dyDescent="0.45">
      <c r="A37" s="7" t="s">
        <v>112</v>
      </c>
      <c r="B37" s="7" t="s">
        <v>113</v>
      </c>
      <c r="C37" s="7" t="s">
        <v>114</v>
      </c>
      <c r="D37" s="32" t="s">
        <v>115</v>
      </c>
      <c r="E37" s="33"/>
      <c r="F37" s="7" t="str">
        <f t="shared" si="4"/>
        <v>남</v>
      </c>
    </row>
    <row r="38" spans="1:6" x14ac:dyDescent="0.45">
      <c r="A38" s="7" t="s">
        <v>116</v>
      </c>
      <c r="B38" s="7" t="s">
        <v>117</v>
      </c>
      <c r="C38" s="7" t="s">
        <v>118</v>
      </c>
      <c r="D38" s="32" t="s">
        <v>119</v>
      </c>
      <c r="E38" s="33"/>
      <c r="F38" s="7" t="str">
        <f t="shared" si="4"/>
        <v>남</v>
      </c>
    </row>
  </sheetData>
  <mergeCells count="11">
    <mergeCell ref="D30:E30"/>
    <mergeCell ref="D26:E26"/>
    <mergeCell ref="K32:L32"/>
    <mergeCell ref="D38:E38"/>
    <mergeCell ref="D37:E37"/>
    <mergeCell ref="D36:E36"/>
    <mergeCell ref="D35:E35"/>
    <mergeCell ref="D34:E34"/>
    <mergeCell ref="D33:E33"/>
    <mergeCell ref="D32:E32"/>
    <mergeCell ref="D31:E3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30"/>
  <sheetViews>
    <sheetView topLeftCell="A16" workbookViewId="0">
      <selection activeCell="D5" sqref="D5"/>
    </sheetView>
  </sheetViews>
  <sheetFormatPr defaultRowHeight="17" outlineLevelRow="3" x14ac:dyDescent="0.45"/>
  <cols>
    <col min="1" max="1" width="9.25" bestFit="1" customWidth="1"/>
    <col min="2" max="2" width="14.33203125" bestFit="1" customWidth="1"/>
    <col min="3" max="4" width="8.6640625" customWidth="1"/>
    <col min="5" max="6" width="10.58203125" bestFit="1" customWidth="1"/>
    <col min="7" max="7" width="11.6640625" bestFit="1" customWidth="1"/>
  </cols>
  <sheetData>
    <row r="1" spans="1:7" ht="21" x14ac:dyDescent="0.45">
      <c r="A1" s="31" t="s">
        <v>171</v>
      </c>
      <c r="B1" s="31"/>
      <c r="C1" s="31"/>
      <c r="D1" s="31"/>
      <c r="E1" s="31"/>
      <c r="F1" s="31"/>
      <c r="G1" s="31"/>
    </row>
    <row r="3" spans="1:7" x14ac:dyDescent="0.45">
      <c r="A3" s="7" t="s">
        <v>172</v>
      </c>
      <c r="B3" s="7" t="s">
        <v>173</v>
      </c>
      <c r="C3" s="7" t="s">
        <v>121</v>
      </c>
      <c r="D3" s="7" t="s">
        <v>124</v>
      </c>
      <c r="E3" s="7" t="s">
        <v>174</v>
      </c>
      <c r="F3" s="7" t="s">
        <v>175</v>
      </c>
      <c r="G3" s="7" t="s">
        <v>176</v>
      </c>
    </row>
    <row r="4" spans="1:7" outlineLevel="3" x14ac:dyDescent="0.45">
      <c r="A4" s="7" t="s">
        <v>179</v>
      </c>
      <c r="B4" s="7" t="s">
        <v>180</v>
      </c>
      <c r="C4" s="10">
        <v>12000</v>
      </c>
      <c r="D4" s="10">
        <v>2134</v>
      </c>
      <c r="E4" s="10">
        <v>800000</v>
      </c>
      <c r="F4" s="10">
        <f>D4*1000</f>
        <v>2134000</v>
      </c>
      <c r="G4" s="10">
        <f>C4*D4-E4-F4</f>
        <v>22674000</v>
      </c>
    </row>
    <row r="5" spans="1:7" outlineLevel="3" x14ac:dyDescent="0.45">
      <c r="A5" s="7" t="s">
        <v>179</v>
      </c>
      <c r="B5" s="7" t="s">
        <v>185</v>
      </c>
      <c r="C5" s="10">
        <v>18000</v>
      </c>
      <c r="D5" s="10">
        <v>2233</v>
      </c>
      <c r="E5" s="10">
        <v>800000</v>
      </c>
      <c r="F5" s="10">
        <f>D5*1000</f>
        <v>2233000</v>
      </c>
      <c r="G5" s="10">
        <f>C5*D5-E5-F5</f>
        <v>37161000</v>
      </c>
    </row>
    <row r="6" spans="1:7" outlineLevel="3" x14ac:dyDescent="0.45">
      <c r="A6" s="7" t="s">
        <v>179</v>
      </c>
      <c r="B6" s="7" t="s">
        <v>194</v>
      </c>
      <c r="C6" s="10">
        <v>15000</v>
      </c>
      <c r="D6" s="10">
        <v>1387</v>
      </c>
      <c r="E6" s="10">
        <v>800000</v>
      </c>
      <c r="F6" s="10">
        <f>D6*1000</f>
        <v>1387000</v>
      </c>
      <c r="G6" s="10">
        <f>C6*D6-E6-F6</f>
        <v>18618000</v>
      </c>
    </row>
    <row r="7" spans="1:7" outlineLevel="2" x14ac:dyDescent="0.45">
      <c r="A7" s="23" t="s">
        <v>293</v>
      </c>
      <c r="B7" s="7"/>
      <c r="C7" s="10"/>
      <c r="D7" s="10"/>
      <c r="E7" s="10"/>
      <c r="F7" s="10"/>
      <c r="G7" s="10">
        <f>SUBTOTAL(1,G4:G6)</f>
        <v>26151000</v>
      </c>
    </row>
    <row r="8" spans="1:7" outlineLevel="1" x14ac:dyDescent="0.45">
      <c r="A8" s="23" t="s">
        <v>287</v>
      </c>
      <c r="B8" s="7"/>
      <c r="C8" s="10"/>
      <c r="D8" s="10">
        <f>SUBTOTAL(4,D4:D6)</f>
        <v>2233</v>
      </c>
      <c r="E8" s="10"/>
      <c r="F8" s="10"/>
      <c r="G8" s="10"/>
    </row>
    <row r="9" spans="1:7" outlineLevel="3" x14ac:dyDescent="0.45">
      <c r="A9" s="7" t="s">
        <v>183</v>
      </c>
      <c r="B9" s="7" t="s">
        <v>184</v>
      </c>
      <c r="C9" s="10">
        <v>15000</v>
      </c>
      <c r="D9" s="10">
        <v>1286</v>
      </c>
      <c r="E9" s="10">
        <v>700000</v>
      </c>
      <c r="F9" s="10">
        <f>D9*1000</f>
        <v>1286000</v>
      </c>
      <c r="G9" s="10">
        <f>C9*D9-E9-F9</f>
        <v>17304000</v>
      </c>
    </row>
    <row r="10" spans="1:7" outlineLevel="3" x14ac:dyDescent="0.45">
      <c r="A10" s="7" t="s">
        <v>183</v>
      </c>
      <c r="B10" s="7" t="s">
        <v>189</v>
      </c>
      <c r="C10" s="10">
        <v>18000</v>
      </c>
      <c r="D10" s="10">
        <v>1540</v>
      </c>
      <c r="E10" s="10">
        <v>700000</v>
      </c>
      <c r="F10" s="10">
        <f>D10*1000</f>
        <v>1540000</v>
      </c>
      <c r="G10" s="10">
        <f>C10*D10-E10-F10</f>
        <v>25480000</v>
      </c>
    </row>
    <row r="11" spans="1:7" outlineLevel="3" x14ac:dyDescent="0.45">
      <c r="A11" s="7" t="s">
        <v>183</v>
      </c>
      <c r="B11" s="7" t="s">
        <v>192</v>
      </c>
      <c r="C11" s="10">
        <v>17000</v>
      </c>
      <c r="D11" s="10">
        <v>2093</v>
      </c>
      <c r="E11" s="10">
        <v>700000</v>
      </c>
      <c r="F11" s="10">
        <f>D11*1000</f>
        <v>2093000</v>
      </c>
      <c r="G11" s="10">
        <f>C11*D11-E11-F11</f>
        <v>32788000</v>
      </c>
    </row>
    <row r="12" spans="1:7" outlineLevel="2" x14ac:dyDescent="0.45">
      <c r="A12" s="24" t="s">
        <v>294</v>
      </c>
      <c r="B12" s="7"/>
      <c r="C12" s="10"/>
      <c r="D12" s="10"/>
      <c r="E12" s="10"/>
      <c r="F12" s="10"/>
      <c r="G12" s="10">
        <f>SUBTOTAL(1,G9:G11)</f>
        <v>25190666.666666668</v>
      </c>
    </row>
    <row r="13" spans="1:7" outlineLevel="1" x14ac:dyDescent="0.45">
      <c r="A13" s="24" t="s">
        <v>288</v>
      </c>
      <c r="B13" s="7"/>
      <c r="C13" s="10"/>
      <c r="D13" s="10">
        <f>SUBTOTAL(4,D9:D11)</f>
        <v>2093</v>
      </c>
      <c r="E13" s="10"/>
      <c r="F13" s="10"/>
      <c r="G13" s="10"/>
    </row>
    <row r="14" spans="1:7" outlineLevel="3" x14ac:dyDescent="0.45">
      <c r="A14" s="7" t="s">
        <v>181</v>
      </c>
      <c r="B14" s="7" t="s">
        <v>182</v>
      </c>
      <c r="C14" s="10">
        <v>16000</v>
      </c>
      <c r="D14" s="10">
        <v>2471</v>
      </c>
      <c r="E14" s="10">
        <v>600000</v>
      </c>
      <c r="F14" s="10">
        <f>D14*1000</f>
        <v>2471000</v>
      </c>
      <c r="G14" s="10">
        <f>C14*D14-E14-F14</f>
        <v>36465000</v>
      </c>
    </row>
    <row r="15" spans="1:7" outlineLevel="3" x14ac:dyDescent="0.45">
      <c r="A15" s="7" t="s">
        <v>181</v>
      </c>
      <c r="B15" s="7" t="s">
        <v>190</v>
      </c>
      <c r="C15" s="10">
        <v>22000</v>
      </c>
      <c r="D15" s="10">
        <v>1682</v>
      </c>
      <c r="E15" s="10">
        <v>600000</v>
      </c>
      <c r="F15" s="10">
        <f>D15*1000</f>
        <v>1682000</v>
      </c>
      <c r="G15" s="10">
        <f>C15*D15-E15-F15</f>
        <v>34722000</v>
      </c>
    </row>
    <row r="16" spans="1:7" outlineLevel="3" x14ac:dyDescent="0.45">
      <c r="A16" s="7" t="s">
        <v>181</v>
      </c>
      <c r="B16" s="7" t="s">
        <v>193</v>
      </c>
      <c r="C16" s="10">
        <v>21000</v>
      </c>
      <c r="D16" s="10">
        <v>2176</v>
      </c>
      <c r="E16" s="10">
        <v>600000</v>
      </c>
      <c r="F16" s="10">
        <f>D16*1000</f>
        <v>2176000</v>
      </c>
      <c r="G16" s="10">
        <f>C16*D16-E16-F16</f>
        <v>42920000</v>
      </c>
    </row>
    <row r="17" spans="1:7" outlineLevel="2" x14ac:dyDescent="0.45">
      <c r="A17" s="24" t="s">
        <v>295</v>
      </c>
      <c r="B17" s="7"/>
      <c r="C17" s="10"/>
      <c r="D17" s="10"/>
      <c r="E17" s="10"/>
      <c r="F17" s="10"/>
      <c r="G17" s="10">
        <f>SUBTOTAL(1,G14:G16)</f>
        <v>38035666.666666664</v>
      </c>
    </row>
    <row r="18" spans="1:7" outlineLevel="1" x14ac:dyDescent="0.45">
      <c r="A18" s="24" t="s">
        <v>289</v>
      </c>
      <c r="B18" s="7"/>
      <c r="C18" s="10"/>
      <c r="D18" s="10">
        <f>SUBTOTAL(4,D14:D16)</f>
        <v>2471</v>
      </c>
      <c r="E18" s="10"/>
      <c r="F18" s="10"/>
      <c r="G18" s="10"/>
    </row>
    <row r="19" spans="1:7" outlineLevel="3" x14ac:dyDescent="0.45">
      <c r="A19" s="7" t="s">
        <v>186</v>
      </c>
      <c r="B19" s="7" t="s">
        <v>187</v>
      </c>
      <c r="C19" s="10">
        <v>20000</v>
      </c>
      <c r="D19" s="10">
        <v>2571</v>
      </c>
      <c r="E19" s="10">
        <v>1200000</v>
      </c>
      <c r="F19" s="10">
        <f>D19*1000</f>
        <v>2571000</v>
      </c>
      <c r="G19" s="10">
        <f>C19*D19-E19-F19</f>
        <v>47649000</v>
      </c>
    </row>
    <row r="20" spans="1:7" outlineLevel="3" x14ac:dyDescent="0.45">
      <c r="A20" s="7" t="s">
        <v>186</v>
      </c>
      <c r="B20" s="7" t="s">
        <v>191</v>
      </c>
      <c r="C20" s="10">
        <v>14000</v>
      </c>
      <c r="D20" s="10">
        <v>2201</v>
      </c>
      <c r="E20" s="10">
        <v>1200000</v>
      </c>
      <c r="F20" s="10">
        <f>D20*1000</f>
        <v>2201000</v>
      </c>
      <c r="G20" s="10">
        <f>C20*D20-E20-F20</f>
        <v>27413000</v>
      </c>
    </row>
    <row r="21" spans="1:7" outlineLevel="3" x14ac:dyDescent="0.45">
      <c r="A21" s="7" t="s">
        <v>186</v>
      </c>
      <c r="B21" s="7" t="s">
        <v>196</v>
      </c>
      <c r="C21" s="10">
        <v>14000</v>
      </c>
      <c r="D21" s="10">
        <v>1888</v>
      </c>
      <c r="E21" s="10">
        <v>1200000</v>
      </c>
      <c r="F21" s="10">
        <f>D21*1000</f>
        <v>1888000</v>
      </c>
      <c r="G21" s="10">
        <f>C21*D21-E21-F21</f>
        <v>23344000</v>
      </c>
    </row>
    <row r="22" spans="1:7" outlineLevel="2" x14ac:dyDescent="0.45">
      <c r="A22" s="24" t="s">
        <v>296</v>
      </c>
      <c r="B22" s="7"/>
      <c r="C22" s="10"/>
      <c r="D22" s="10"/>
      <c r="E22" s="10"/>
      <c r="F22" s="10"/>
      <c r="G22" s="10">
        <f>SUBTOTAL(1,G19:G21)</f>
        <v>32802000</v>
      </c>
    </row>
    <row r="23" spans="1:7" outlineLevel="1" x14ac:dyDescent="0.45">
      <c r="A23" s="24" t="s">
        <v>290</v>
      </c>
      <c r="B23" s="7"/>
      <c r="C23" s="10"/>
      <c r="D23" s="10">
        <f>SUBTOTAL(4,D19:D21)</f>
        <v>2571</v>
      </c>
      <c r="E23" s="10"/>
      <c r="F23" s="10"/>
      <c r="G23" s="10"/>
    </row>
    <row r="24" spans="1:7" outlineLevel="3" x14ac:dyDescent="0.45">
      <c r="A24" s="7" t="s">
        <v>177</v>
      </c>
      <c r="B24" s="7" t="s">
        <v>178</v>
      </c>
      <c r="C24" s="10">
        <v>16000</v>
      </c>
      <c r="D24" s="10">
        <v>1238</v>
      </c>
      <c r="E24" s="10">
        <v>1000000</v>
      </c>
      <c r="F24" s="10">
        <f>D24*1000</f>
        <v>1238000</v>
      </c>
      <c r="G24" s="10">
        <f>C24*D24-E24-F24</f>
        <v>17570000</v>
      </c>
    </row>
    <row r="25" spans="1:7" outlineLevel="3" x14ac:dyDescent="0.45">
      <c r="A25" s="7" t="s">
        <v>177</v>
      </c>
      <c r="B25" s="7" t="s">
        <v>188</v>
      </c>
      <c r="C25" s="10">
        <v>21000</v>
      </c>
      <c r="D25" s="10">
        <v>1007</v>
      </c>
      <c r="E25" s="10">
        <v>1000000</v>
      </c>
      <c r="F25" s="10">
        <f>D25*1000</f>
        <v>1007000</v>
      </c>
      <c r="G25" s="10">
        <f>C25*D25-E25-F25</f>
        <v>19140000</v>
      </c>
    </row>
    <row r="26" spans="1:7" outlineLevel="3" x14ac:dyDescent="0.45">
      <c r="A26" s="7" t="s">
        <v>177</v>
      </c>
      <c r="B26" s="7" t="s">
        <v>195</v>
      </c>
      <c r="C26" s="10">
        <v>13000</v>
      </c>
      <c r="D26" s="10">
        <v>1793</v>
      </c>
      <c r="E26" s="10">
        <v>1000000</v>
      </c>
      <c r="F26" s="10">
        <f>D26*1000</f>
        <v>1793000</v>
      </c>
      <c r="G26" s="10">
        <f>C26*D26-E26-F26</f>
        <v>20516000</v>
      </c>
    </row>
    <row r="27" spans="1:7" outlineLevel="2" x14ac:dyDescent="0.45">
      <c r="A27" s="26" t="s">
        <v>297</v>
      </c>
      <c r="B27" s="1"/>
      <c r="C27" s="25"/>
      <c r="D27" s="25"/>
      <c r="E27" s="25"/>
      <c r="F27" s="25"/>
      <c r="G27" s="25">
        <f>SUBTOTAL(1,G24:G26)</f>
        <v>19075333.333333332</v>
      </c>
    </row>
    <row r="28" spans="1:7" outlineLevel="1" x14ac:dyDescent="0.45">
      <c r="A28" s="26" t="s">
        <v>291</v>
      </c>
      <c r="B28" s="1"/>
      <c r="C28" s="25"/>
      <c r="D28" s="25">
        <f>SUBTOTAL(4,D24:D26)</f>
        <v>1793</v>
      </c>
      <c r="E28" s="25"/>
      <c r="F28" s="25"/>
      <c r="G28" s="25"/>
    </row>
    <row r="29" spans="1:7" x14ac:dyDescent="0.45">
      <c r="A29" s="26" t="s">
        <v>298</v>
      </c>
      <c r="B29" s="1"/>
      <c r="C29" s="25"/>
      <c r="D29" s="25"/>
      <c r="E29" s="25"/>
      <c r="F29" s="25"/>
      <c r="G29" s="25">
        <f>SUBTOTAL(1,G4:G26)</f>
        <v>28250933.333333332</v>
      </c>
    </row>
    <row r="30" spans="1:7" x14ac:dyDescent="0.45">
      <c r="A30" s="26" t="s">
        <v>292</v>
      </c>
      <c r="B30" s="1"/>
      <c r="C30" s="25"/>
      <c r="D30" s="25">
        <f>SUBTOTAL(4,D4:D26)</f>
        <v>2571</v>
      </c>
      <c r="E30" s="25"/>
      <c r="F30" s="25"/>
      <c r="G30" s="25"/>
    </row>
  </sheetData>
  <sortState xmlns:xlrd2="http://schemas.microsoft.com/office/spreadsheetml/2017/richdata2" ref="A4:G26">
    <sortCondition descending="1" ref="A4:A26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25"/>
  <sheetViews>
    <sheetView topLeftCell="A16" workbookViewId="0">
      <selection activeCell="C20" sqref="C20"/>
    </sheetView>
  </sheetViews>
  <sheetFormatPr defaultRowHeight="17" x14ac:dyDescent="0.45"/>
  <cols>
    <col min="1" max="1" width="11.4140625" bestFit="1" customWidth="1"/>
    <col min="2" max="2" width="12.5" bestFit="1" customWidth="1"/>
    <col min="3" max="3" width="14.5" bestFit="1" customWidth="1"/>
    <col min="4" max="4" width="12.5" bestFit="1" customWidth="1"/>
    <col min="5" max="5" width="14.5" bestFit="1" customWidth="1"/>
    <col min="6" max="6" width="17.1640625" bestFit="1" customWidth="1"/>
    <col min="7" max="7" width="19.1640625" bestFit="1" customWidth="1"/>
    <col min="8" max="11" width="8.9140625" bestFit="1" customWidth="1"/>
    <col min="12" max="12" width="6.83203125" bestFit="1" customWidth="1"/>
  </cols>
  <sheetData>
    <row r="1" spans="1:8" ht="21" x14ac:dyDescent="0.45">
      <c r="A1" s="31" t="s">
        <v>197</v>
      </c>
      <c r="B1" s="31"/>
      <c r="C1" s="31"/>
      <c r="D1" s="31"/>
      <c r="E1" s="31"/>
      <c r="F1" s="31"/>
      <c r="G1" s="31"/>
      <c r="H1" s="31"/>
    </row>
    <row r="3" spans="1:8" x14ac:dyDescent="0.45">
      <c r="A3" s="7" t="s">
        <v>198</v>
      </c>
      <c r="B3" s="7" t="s">
        <v>199</v>
      </c>
      <c r="C3" s="7" t="s">
        <v>200</v>
      </c>
      <c r="D3" s="7" t="s">
        <v>201</v>
      </c>
      <c r="E3" s="7" t="s">
        <v>202</v>
      </c>
      <c r="F3" s="7" t="s">
        <v>203</v>
      </c>
      <c r="G3" s="7" t="s">
        <v>204</v>
      </c>
      <c r="H3" s="7" t="s">
        <v>205</v>
      </c>
    </row>
    <row r="4" spans="1:8" x14ac:dyDescent="0.45">
      <c r="A4" s="7" t="s">
        <v>206</v>
      </c>
      <c r="B4" s="11">
        <v>45329</v>
      </c>
      <c r="C4" s="7" t="s">
        <v>207</v>
      </c>
      <c r="D4" s="10">
        <v>36000</v>
      </c>
      <c r="E4" s="10">
        <v>5400</v>
      </c>
      <c r="F4" s="10">
        <v>3060</v>
      </c>
      <c r="G4" s="10">
        <v>6000</v>
      </c>
      <c r="H4" s="10">
        <v>39700</v>
      </c>
    </row>
    <row r="5" spans="1:8" x14ac:dyDescent="0.45">
      <c r="A5" s="7" t="s">
        <v>208</v>
      </c>
      <c r="B5" s="11">
        <v>45332</v>
      </c>
      <c r="C5" s="7" t="s">
        <v>209</v>
      </c>
      <c r="D5" s="10">
        <v>70000</v>
      </c>
      <c r="E5" s="10">
        <v>10500</v>
      </c>
      <c r="F5" s="10">
        <v>5950</v>
      </c>
      <c r="G5" s="10">
        <v>8000</v>
      </c>
      <c r="H5" s="10">
        <v>73500</v>
      </c>
    </row>
    <row r="6" spans="1:8" x14ac:dyDescent="0.45">
      <c r="A6" s="7" t="s">
        <v>210</v>
      </c>
      <c r="B6" s="11">
        <v>45346</v>
      </c>
      <c r="C6" s="7" t="s">
        <v>211</v>
      </c>
      <c r="D6" s="10">
        <v>100000</v>
      </c>
      <c r="E6" s="10">
        <v>15000</v>
      </c>
      <c r="F6" s="10">
        <v>8500</v>
      </c>
      <c r="G6" s="10">
        <v>10000</v>
      </c>
      <c r="H6" s="10">
        <v>103500</v>
      </c>
    </row>
    <row r="7" spans="1:8" x14ac:dyDescent="0.45">
      <c r="A7" s="7" t="s">
        <v>212</v>
      </c>
      <c r="B7" s="11">
        <v>45354</v>
      </c>
      <c r="C7" s="7" t="s">
        <v>209</v>
      </c>
      <c r="D7" s="10">
        <v>70000</v>
      </c>
      <c r="E7" s="10">
        <v>10500</v>
      </c>
      <c r="F7" s="10">
        <v>5950</v>
      </c>
      <c r="G7" s="10">
        <v>8000</v>
      </c>
      <c r="H7" s="10">
        <v>73500</v>
      </c>
    </row>
    <row r="8" spans="1:8" x14ac:dyDescent="0.45">
      <c r="A8" s="7" t="s">
        <v>213</v>
      </c>
      <c r="B8" s="11">
        <v>45358</v>
      </c>
      <c r="C8" s="7" t="s">
        <v>211</v>
      </c>
      <c r="D8" s="10">
        <v>100000</v>
      </c>
      <c r="E8" s="10">
        <v>15000</v>
      </c>
      <c r="F8" s="10">
        <v>8500</v>
      </c>
      <c r="G8" s="10">
        <v>10000</v>
      </c>
      <c r="H8" s="10">
        <v>103500</v>
      </c>
    </row>
    <row r="9" spans="1:8" x14ac:dyDescent="0.45">
      <c r="A9" s="7" t="s">
        <v>214</v>
      </c>
      <c r="B9" s="11">
        <v>45361</v>
      </c>
      <c r="C9" s="7" t="s">
        <v>207</v>
      </c>
      <c r="D9" s="10">
        <v>36000</v>
      </c>
      <c r="E9" s="10">
        <v>5400</v>
      </c>
      <c r="F9" s="10">
        <v>3060</v>
      </c>
      <c r="G9" s="10">
        <v>6000</v>
      </c>
      <c r="H9" s="10">
        <v>39700</v>
      </c>
    </row>
    <row r="10" spans="1:8" x14ac:dyDescent="0.45">
      <c r="A10" s="7" t="s">
        <v>215</v>
      </c>
      <c r="B10" s="11">
        <v>45366</v>
      </c>
      <c r="C10" s="7" t="s">
        <v>216</v>
      </c>
      <c r="D10" s="10">
        <v>20000</v>
      </c>
      <c r="E10" s="10">
        <v>3000</v>
      </c>
      <c r="F10" s="10">
        <v>1700</v>
      </c>
      <c r="G10" s="10">
        <v>4000</v>
      </c>
      <c r="H10" s="10">
        <v>22700</v>
      </c>
    </row>
    <row r="11" spans="1:8" x14ac:dyDescent="0.45">
      <c r="A11" s="7" t="s">
        <v>217</v>
      </c>
      <c r="B11" s="11">
        <v>45368</v>
      </c>
      <c r="C11" s="7" t="s">
        <v>209</v>
      </c>
      <c r="D11" s="10">
        <v>70000</v>
      </c>
      <c r="E11" s="10">
        <v>10500</v>
      </c>
      <c r="F11" s="10">
        <v>5950</v>
      </c>
      <c r="G11" s="10">
        <v>10000</v>
      </c>
      <c r="H11" s="10">
        <v>75500</v>
      </c>
    </row>
    <row r="12" spans="1:8" x14ac:dyDescent="0.45">
      <c r="A12" s="7" t="s">
        <v>218</v>
      </c>
      <c r="B12" s="11">
        <v>45373</v>
      </c>
      <c r="C12" s="7" t="s">
        <v>216</v>
      </c>
      <c r="D12" s="10">
        <v>20000</v>
      </c>
      <c r="E12" s="10">
        <v>3000</v>
      </c>
      <c r="F12" s="10">
        <v>1700</v>
      </c>
      <c r="G12" s="10">
        <v>4000</v>
      </c>
      <c r="H12" s="10">
        <v>22700</v>
      </c>
    </row>
    <row r="13" spans="1:8" x14ac:dyDescent="0.45">
      <c r="A13" s="7" t="s">
        <v>219</v>
      </c>
      <c r="B13" s="11">
        <v>45374</v>
      </c>
      <c r="C13" s="7" t="s">
        <v>207</v>
      </c>
      <c r="D13" s="10">
        <v>36000</v>
      </c>
      <c r="E13" s="10">
        <v>5400</v>
      </c>
      <c r="F13" s="10">
        <v>3060</v>
      </c>
      <c r="G13" s="10">
        <v>6000</v>
      </c>
      <c r="H13" s="10">
        <v>39700</v>
      </c>
    </row>
    <row r="16" spans="1:8" x14ac:dyDescent="0.45">
      <c r="A16" s="27" t="s">
        <v>198</v>
      </c>
      <c r="B16" t="s">
        <v>299</v>
      </c>
    </row>
    <row r="18" spans="1:5" x14ac:dyDescent="0.45">
      <c r="B18" s="27" t="s">
        <v>302</v>
      </c>
    </row>
    <row r="19" spans="1:5" x14ac:dyDescent="0.45">
      <c r="B19" t="s">
        <v>303</v>
      </c>
      <c r="D19" t="s">
        <v>304</v>
      </c>
    </row>
    <row r="20" spans="1:5" x14ac:dyDescent="0.45">
      <c r="A20" s="27" t="s">
        <v>300</v>
      </c>
      <c r="B20" t="s">
        <v>305</v>
      </c>
      <c r="C20" t="s">
        <v>306</v>
      </c>
      <c r="D20" t="s">
        <v>305</v>
      </c>
      <c r="E20" t="s">
        <v>306</v>
      </c>
    </row>
    <row r="21" spans="1:5" x14ac:dyDescent="0.45">
      <c r="A21" s="28" t="s">
        <v>207</v>
      </c>
      <c r="B21" s="29">
        <v>36000</v>
      </c>
      <c r="C21" s="29">
        <v>39700</v>
      </c>
      <c r="D21" s="29">
        <v>36000</v>
      </c>
      <c r="E21" s="29">
        <v>39700</v>
      </c>
    </row>
    <row r="22" spans="1:5" x14ac:dyDescent="0.45">
      <c r="A22" s="28" t="s">
        <v>211</v>
      </c>
      <c r="B22" s="29">
        <v>100000</v>
      </c>
      <c r="C22" s="29">
        <v>103500</v>
      </c>
      <c r="D22" s="29">
        <v>100000</v>
      </c>
      <c r="E22" s="29">
        <v>103500</v>
      </c>
    </row>
    <row r="23" spans="1:5" x14ac:dyDescent="0.45">
      <c r="A23" s="28" t="s">
        <v>209</v>
      </c>
      <c r="B23" s="29">
        <v>70000</v>
      </c>
      <c r="C23" s="29">
        <v>73500</v>
      </c>
      <c r="D23" s="29">
        <v>70000</v>
      </c>
      <c r="E23" s="29">
        <v>74500</v>
      </c>
    </row>
    <row r="24" spans="1:5" x14ac:dyDescent="0.45">
      <c r="A24" s="28" t="s">
        <v>216</v>
      </c>
      <c r="B24" s="29"/>
      <c r="C24" s="29"/>
      <c r="D24" s="29">
        <v>20000</v>
      </c>
      <c r="E24" s="29">
        <v>22700</v>
      </c>
    </row>
    <row r="25" spans="1:5" x14ac:dyDescent="0.45">
      <c r="A25" s="28" t="s">
        <v>301</v>
      </c>
      <c r="B25" s="29">
        <v>68666.666666666672</v>
      </c>
      <c r="C25" s="29">
        <v>72233.333333333328</v>
      </c>
      <c r="D25" s="29">
        <v>50285.714285714283</v>
      </c>
      <c r="E25" s="29">
        <v>53900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G13"/>
  <sheetViews>
    <sheetView topLeftCell="A7" workbookViewId="0">
      <selection activeCell="O9" sqref="O9"/>
    </sheetView>
  </sheetViews>
  <sheetFormatPr defaultRowHeight="17" x14ac:dyDescent="0.45"/>
  <sheetData>
    <row r="1" spans="1:7" ht="21" x14ac:dyDescent="0.45">
      <c r="A1" s="31" t="s">
        <v>220</v>
      </c>
      <c r="B1" s="31"/>
      <c r="C1" s="31"/>
      <c r="D1" s="31"/>
      <c r="E1" s="31"/>
      <c r="F1" s="31"/>
      <c r="G1" s="31"/>
    </row>
    <row r="3" spans="1:7" x14ac:dyDescent="0.45">
      <c r="A3" s="36" t="s">
        <v>221</v>
      </c>
      <c r="B3" s="37" t="s">
        <v>222</v>
      </c>
      <c r="C3" s="37" t="s">
        <v>223</v>
      </c>
      <c r="D3" s="37" t="s">
        <v>224</v>
      </c>
      <c r="E3" s="37" t="s">
        <v>225</v>
      </c>
      <c r="F3" s="37" t="s">
        <v>226</v>
      </c>
      <c r="G3" s="37" t="s">
        <v>13</v>
      </c>
    </row>
    <row r="4" spans="1:7" x14ac:dyDescent="0.45">
      <c r="A4" s="7" t="s">
        <v>227</v>
      </c>
      <c r="B4" s="7">
        <v>86</v>
      </c>
      <c r="C4" s="7">
        <v>88</v>
      </c>
      <c r="D4" s="7">
        <v>90</v>
      </c>
      <c r="E4" s="7">
        <v>75</v>
      </c>
      <c r="F4" s="7">
        <v>81</v>
      </c>
      <c r="G4" s="7">
        <f>SUM(B4:F4)</f>
        <v>420</v>
      </c>
    </row>
    <row r="5" spans="1:7" x14ac:dyDescent="0.45">
      <c r="A5" s="7" t="s">
        <v>228</v>
      </c>
      <c r="B5" s="7">
        <v>94</v>
      </c>
      <c r="C5" s="7">
        <v>91</v>
      </c>
      <c r="D5" s="7">
        <v>93</v>
      </c>
      <c r="E5" s="7">
        <v>95</v>
      </c>
      <c r="F5" s="7">
        <v>97</v>
      </c>
      <c r="G5" s="7">
        <f t="shared" ref="G5:G13" si="0">SUM(B5:F5)</f>
        <v>470</v>
      </c>
    </row>
    <row r="6" spans="1:7" x14ac:dyDescent="0.45">
      <c r="A6" s="7" t="s">
        <v>229</v>
      </c>
      <c r="B6" s="7">
        <v>88</v>
      </c>
      <c r="C6" s="7">
        <v>86</v>
      </c>
      <c r="D6" s="7">
        <v>91</v>
      </c>
      <c r="E6" s="7">
        <v>78</v>
      </c>
      <c r="F6" s="7">
        <v>86</v>
      </c>
      <c r="G6" s="7">
        <f t="shared" si="0"/>
        <v>429</v>
      </c>
    </row>
    <row r="7" spans="1:7" x14ac:dyDescent="0.45">
      <c r="A7" s="7" t="s">
        <v>230</v>
      </c>
      <c r="B7" s="7">
        <v>72</v>
      </c>
      <c r="C7" s="7">
        <v>76</v>
      </c>
      <c r="D7" s="7">
        <v>75</v>
      </c>
      <c r="E7" s="7">
        <v>71</v>
      </c>
      <c r="F7" s="7">
        <v>73</v>
      </c>
      <c r="G7" s="7">
        <f t="shared" si="0"/>
        <v>367</v>
      </c>
    </row>
    <row r="8" spans="1:7" x14ac:dyDescent="0.45">
      <c r="A8" s="7" t="s">
        <v>231</v>
      </c>
      <c r="B8" s="7">
        <v>68</v>
      </c>
      <c r="C8" s="7">
        <v>62</v>
      </c>
      <c r="D8" s="7">
        <v>64</v>
      </c>
      <c r="E8" s="7">
        <v>71</v>
      </c>
      <c r="F8" s="7">
        <v>65</v>
      </c>
      <c r="G8" s="7">
        <f t="shared" si="0"/>
        <v>330</v>
      </c>
    </row>
    <row r="9" spans="1:7" x14ac:dyDescent="0.45">
      <c r="A9" s="7" t="s">
        <v>232</v>
      </c>
      <c r="B9" s="7">
        <v>95</v>
      </c>
      <c r="C9" s="7">
        <v>94</v>
      </c>
      <c r="D9" s="7">
        <v>93</v>
      </c>
      <c r="E9" s="7">
        <v>95</v>
      </c>
      <c r="F9" s="7">
        <v>96</v>
      </c>
      <c r="G9" s="7">
        <f t="shared" si="0"/>
        <v>473</v>
      </c>
    </row>
    <row r="10" spans="1:7" x14ac:dyDescent="0.45">
      <c r="A10" s="7" t="s">
        <v>233</v>
      </c>
      <c r="B10" s="7">
        <v>84</v>
      </c>
      <c r="C10" s="7">
        <v>86</v>
      </c>
      <c r="D10" s="7">
        <v>81</v>
      </c>
      <c r="E10" s="7">
        <v>82</v>
      </c>
      <c r="F10" s="7">
        <v>70</v>
      </c>
      <c r="G10" s="7">
        <f t="shared" si="0"/>
        <v>403</v>
      </c>
    </row>
    <row r="11" spans="1:7" x14ac:dyDescent="0.45">
      <c r="A11" s="7" t="s">
        <v>234</v>
      </c>
      <c r="B11" s="7">
        <v>76</v>
      </c>
      <c r="C11" s="7">
        <v>77</v>
      </c>
      <c r="D11" s="7">
        <v>68</v>
      </c>
      <c r="E11" s="7">
        <v>72</v>
      </c>
      <c r="F11" s="7">
        <v>74</v>
      </c>
      <c r="G11" s="7">
        <f t="shared" si="0"/>
        <v>367</v>
      </c>
    </row>
    <row r="12" spans="1:7" x14ac:dyDescent="0.45">
      <c r="A12" s="7" t="s">
        <v>235</v>
      </c>
      <c r="B12" s="7">
        <v>63</v>
      </c>
      <c r="C12" s="7">
        <v>60</v>
      </c>
      <c r="D12" s="7">
        <v>67</v>
      </c>
      <c r="E12" s="7">
        <v>65</v>
      </c>
      <c r="F12" s="7">
        <v>68</v>
      </c>
      <c r="G12" s="7">
        <f t="shared" si="0"/>
        <v>323</v>
      </c>
    </row>
    <row r="13" spans="1:7" x14ac:dyDescent="0.45">
      <c r="A13" s="7" t="s">
        <v>236</v>
      </c>
      <c r="B13" s="7">
        <v>55</v>
      </c>
      <c r="C13" s="7">
        <v>60</v>
      </c>
      <c r="D13" s="7">
        <v>57</v>
      </c>
      <c r="E13" s="7">
        <v>58</v>
      </c>
      <c r="F13" s="7">
        <v>53</v>
      </c>
      <c r="G13" s="7">
        <f t="shared" si="0"/>
        <v>283</v>
      </c>
    </row>
  </sheetData>
  <mergeCells count="1">
    <mergeCell ref="A1:G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Button 1">
              <controlPr defaultSize="0" print="0" autoFill="0" autoPict="0" macro="[0]!총점">
                <anchor moveWithCells="1" sizeWithCells="1">
                  <from>
                    <xdr:col>8</xdr:col>
                    <xdr:colOff>0</xdr:colOff>
                    <xdr:row>1</xdr:row>
                    <xdr:rowOff>203200</xdr:rowOff>
                  </from>
                  <to>
                    <xdr:col>10</xdr:col>
                    <xdr:colOff>0</xdr:colOff>
                    <xdr:row>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9"/>
  <sheetViews>
    <sheetView tabSelected="1" topLeftCell="A13" workbookViewId="0">
      <selection activeCell="K17" sqref="K17"/>
    </sheetView>
  </sheetViews>
  <sheetFormatPr defaultRowHeight="17" x14ac:dyDescent="0.45"/>
  <sheetData>
    <row r="1" spans="1:6" ht="21" x14ac:dyDescent="0.45">
      <c r="A1" s="31" t="s">
        <v>237</v>
      </c>
      <c r="B1" s="31"/>
      <c r="C1" s="31"/>
      <c r="D1" s="31"/>
      <c r="E1" s="31"/>
      <c r="F1" s="31"/>
    </row>
    <row r="3" spans="1:6" x14ac:dyDescent="0.45">
      <c r="A3" s="7" t="s">
        <v>238</v>
      </c>
      <c r="B3" s="7" t="s">
        <v>239</v>
      </c>
      <c r="C3" s="7" t="s">
        <v>240</v>
      </c>
      <c r="D3" s="7" t="s">
        <v>241</v>
      </c>
      <c r="E3" s="7" t="s">
        <v>242</v>
      </c>
      <c r="F3" s="7" t="s">
        <v>243</v>
      </c>
    </row>
    <row r="4" spans="1:6" x14ac:dyDescent="0.45">
      <c r="A4" s="7" t="s">
        <v>244</v>
      </c>
      <c r="B4" s="7" t="s">
        <v>245</v>
      </c>
      <c r="C4" s="7">
        <v>5</v>
      </c>
      <c r="D4" s="12">
        <v>35000</v>
      </c>
      <c r="E4" s="12">
        <v>15000</v>
      </c>
      <c r="F4" s="12">
        <f t="shared" ref="F4:F9" si="0">D4*C4+E4</f>
        <v>190000</v>
      </c>
    </row>
    <row r="5" spans="1:6" x14ac:dyDescent="0.45">
      <c r="A5" s="7" t="s">
        <v>246</v>
      </c>
      <c r="B5" s="7" t="s">
        <v>247</v>
      </c>
      <c r="C5" s="7">
        <v>4</v>
      </c>
      <c r="D5" s="12">
        <v>40000</v>
      </c>
      <c r="E5" s="12">
        <v>18000</v>
      </c>
      <c r="F5" s="12">
        <f t="shared" si="0"/>
        <v>178000</v>
      </c>
    </row>
    <row r="6" spans="1:6" x14ac:dyDescent="0.45">
      <c r="A6" s="7" t="s">
        <v>248</v>
      </c>
      <c r="B6" s="7" t="s">
        <v>249</v>
      </c>
      <c r="C6" s="7">
        <v>2</v>
      </c>
      <c r="D6" s="12">
        <v>48000</v>
      </c>
      <c r="E6" s="12">
        <v>20000</v>
      </c>
      <c r="F6" s="12">
        <f t="shared" si="0"/>
        <v>116000</v>
      </c>
    </row>
    <row r="7" spans="1:6" x14ac:dyDescent="0.45">
      <c r="A7" s="7" t="s">
        <v>250</v>
      </c>
      <c r="B7" s="7" t="s">
        <v>251</v>
      </c>
      <c r="C7" s="7">
        <v>4</v>
      </c>
      <c r="D7" s="12">
        <v>35000</v>
      </c>
      <c r="E7" s="12">
        <v>15000</v>
      </c>
      <c r="F7" s="12">
        <f t="shared" si="0"/>
        <v>155000</v>
      </c>
    </row>
    <row r="8" spans="1:6" x14ac:dyDescent="0.45">
      <c r="A8" s="7" t="s">
        <v>252</v>
      </c>
      <c r="B8" s="7" t="s">
        <v>253</v>
      </c>
      <c r="C8" s="7">
        <v>3</v>
      </c>
      <c r="D8" s="12">
        <v>40000</v>
      </c>
      <c r="E8" s="12">
        <v>18000</v>
      </c>
      <c r="F8" s="12">
        <f t="shared" si="0"/>
        <v>138000</v>
      </c>
    </row>
    <row r="9" spans="1:6" x14ac:dyDescent="0.45">
      <c r="A9" s="7" t="s">
        <v>254</v>
      </c>
      <c r="B9" s="7" t="s">
        <v>255</v>
      </c>
      <c r="C9" s="7">
        <v>5</v>
      </c>
      <c r="D9" s="12">
        <v>35000</v>
      </c>
      <c r="E9" s="12">
        <v>17000</v>
      </c>
      <c r="F9" s="12">
        <f t="shared" si="0"/>
        <v>192000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Sung.K Shon</cp:lastModifiedBy>
  <dcterms:created xsi:type="dcterms:W3CDTF">2023-04-27T08:01:32Z</dcterms:created>
  <dcterms:modified xsi:type="dcterms:W3CDTF">2025-03-01T07:15:40Z</dcterms:modified>
</cp:coreProperties>
</file>