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82103\OneDrive\바탕 화면\채점\"/>
    </mc:Choice>
  </mc:AlternateContent>
  <bookViews>
    <workbookView xWindow="0" yWindow="0" windowWidth="12910" windowHeight="9280" firstSheet="2" activeTab="2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Criteria" localSheetId="2">'기본작업-3'!$A$18:$B$19</definedName>
    <definedName name="_xlnm.Extract" localSheetId="2">'기본작업-3'!$A$22:$F$22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3" l="1"/>
  <c r="E4" i="4" l="1"/>
  <c r="E5" i="4"/>
  <c r="E6" i="4"/>
  <c r="E7" i="4"/>
  <c r="E8" i="4"/>
  <c r="E9" i="4"/>
  <c r="E10" i="4"/>
  <c r="E11" i="4"/>
  <c r="E3" i="4"/>
  <c r="K29" i="4"/>
  <c r="K30" i="4"/>
  <c r="K31" i="4"/>
  <c r="K32" i="4"/>
  <c r="K33" i="4"/>
  <c r="K34" i="4"/>
  <c r="K35" i="4"/>
  <c r="K36" i="4"/>
  <c r="K37" i="4"/>
  <c r="K28" i="4"/>
  <c r="C37" i="4" l="1"/>
  <c r="E16" i="4"/>
  <c r="E17" i="4"/>
  <c r="E18" i="4"/>
  <c r="E19" i="4"/>
  <c r="E20" i="4"/>
  <c r="E21" i="4"/>
  <c r="E22" i="4"/>
  <c r="E23" i="4"/>
  <c r="E24" i="4"/>
  <c r="E15" i="4"/>
  <c r="H14" i="4"/>
  <c r="G14" i="4"/>
  <c r="G13" i="4"/>
  <c r="G5" i="8"/>
  <c r="G6" i="8"/>
  <c r="G7" i="8"/>
  <c r="G8" i="8"/>
  <c r="G9" i="8"/>
  <c r="G10" i="8"/>
  <c r="G11" i="8"/>
  <c r="G12" i="8"/>
  <c r="G4" i="8"/>
  <c r="C9" i="5"/>
  <c r="A18" i="3"/>
  <c r="E5" i="7" l="1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C6" i="5" l="1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<sst xmlns="http://schemas.openxmlformats.org/spreadsheetml/2006/main" count="352" uniqueCount="235">
  <si>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</si>
  <si>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</si>
  <si>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</si>
  <si>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</si>
  <si>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</si>
  <si>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</si>
  <si>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</si>
  <si>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</si>
  <si>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</si>
  <si>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</si>
  <si>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</si>
  <si>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</si>
  <si>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</si>
  <si>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</si>
  <si>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</si>
  <si>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</si>
  <si>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</si>
  <si>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</si>
  <si>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</si>
  <si>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</si>
  <si>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</si>
  <si>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</si>
  <si>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</si>
  <si>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</si>
  <si>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</si>
  <si>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</si>
  <si>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</si>
  <si>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</si>
  <si>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</si>
  <si>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</si>
  <si>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</si>
  <si>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</si>
  <si>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</si>
  <si>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</si>
  <si>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</si>
  <si>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</si>
  <si>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</si>
  <si>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</si>
  <si>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</si>
  <si>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</si>
  <si>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</si>
  <si>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</si>
  <si>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</si>
  <si>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</si>
  <si>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</si>
  <si>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</si>
  <si>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</si>
  <si>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</si>
  <si>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</si>
  <si>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</si>
  <si>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</si>
  <si>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</si>
  <si>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</si>
  <si>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</si>
  <si>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</si>
  <si>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</si>
  <si>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</si>
  <si>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</si>
  <si>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</si>
  <si>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</si>
  <si>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</si>
  <si>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</si>
  <si>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</si>
  <si>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</si>
  <si>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</si>
  <si>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</si>
  <si>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</si>
  <si>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</si>
  <si>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</si>
  <si>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</si>
  <si>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</si>
  <si>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</si>
  <si>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</si>
  <si>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</si>
  <si>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</si>
  <si>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</si>
  <si>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</si>
  <si>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</si>
  <si>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</si>
  <si>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</si>
  <si>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</si>
  <si>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</si>
  <si>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</si>
  <si>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</si>
  <si>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</si>
  <si>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</si>
  <si>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</si>
  <si>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</si>
  <si>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</si>
  <si>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</si>
  <si>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</si>
  <si>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</si>
  <si>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</si>
  <si>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</si>
  <si>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</si>
  <si>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</si>
  <si>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</si>
  <si>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</si>
  <si>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</si>
  <si>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</si>
  <si>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</si>
  <si>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</si>
  <si>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</si>
  <si>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</si>
  <si>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</si>
  <si>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</si>
  <si>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</si>
  <si>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</si>
  <si>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</si>
  <si>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</si>
  <si>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</si>
  <si>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</si>
  <si>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</si>
  <si>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</si>
  <si>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</si>
  <si>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</si>
  <si>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</si>
  <si>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</si>
  <si>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</si>
  <si>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</si>
  <si>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</si>
  <si>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</si>
  <si>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</si>
  <si>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</si>
  <si>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</si>
  <si>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</si>
  <si>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</si>
  <si>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</si>
  <si>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</si>
  <si>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</si>
  <si>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</si>
  <si>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</si>
  <si>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</si>
  <si>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</si>
  <si>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</si>
  <si>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</si>
  <si>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</si>
  <si>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</si>
  <si>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</si>
  <si>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</si>
  <si>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</si>
  <si>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</si>
  <si>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</si>
  <si>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</si>
  <si>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</si>
  <si>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</si>
  <si>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</si>
  <si>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</si>
  <si>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</si>
  <si>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</si>
  <si>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</si>
  <si>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</si>
  <si>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</si>
  <si>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</si>
  <si>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</si>
  <si>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</si>
  <si>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</si>
  <si>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</si>
  <si>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</si>
  <si>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</si>
  <si>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</si>
  <si>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</si>
  <si>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</si>
  <si>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</si>
  <si>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</si>
  <si>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</si>
  <si>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</si>
  <si>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</si>
  <si>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</si>
  <si>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</si>
  <si>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</si>
  <si>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</si>
  <si>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</si>
  <si>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</si>
  <si>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</si>
  <si>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</si>
  <si>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</si>
  <si>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</si>
  <si>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</si>
  <si>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</si>
  <si>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</si>
  <si>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</si>
  <si>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</si>
  <si>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</si>
  <si>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</si>
  <si>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</si>
  <si>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</si>
  <si>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</si>
  <si>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</si>
  <si>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</si>
  <si>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</si>
  <si>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</si>
  <si>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</si>
  <si>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</si>
  <si>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</si>
  <si>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</si>
  <si>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</si>
  <si>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</si>
  <si>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</si>
  <si>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</si>
  <si>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</si>
  <si>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</si>
  <si>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</si>
  <si>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</si>
  <si>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</si>
  <si>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</si>
  <si>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</si>
  <si>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</si>
  <si>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</si>
  <si>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</si>
  <si>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</si>
  <si>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</si>
  <si>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</si>
  <si>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</si>
  <si>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</si>
  <si>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</si>
  <si>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</si>
  <si>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제품명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</si>
  <si>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</si>
  <si>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</si>
  <si>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</si>
  <si>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</si>
  <si>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</si>
  <si>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</si>
  <si>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책임자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</si>
  <si>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</si>
  <si>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</si>
  <si>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</si>
  <si>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</si>
  <si>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</si>
  <si>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</si>
  <si>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총생산량</t>
    <phoneticPr fontId="1" type="noConversion"/>
  </si>
  <si>
    <t>불량률</t>
    <phoneticPr fontId="1" type="noConversion"/>
  </si>
  <si>
    <t>*터보</t>
    <phoneticPr fontId="1" type="noConversion"/>
  </si>
  <si>
    <t>&gt;=10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</si>
</sst>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78" formatCode="0.E+00"/>
    <numFmt numFmtId="179" formatCode="&quot;₩&quot;#,##0_);[Red]\(&quot;₩&quot;#,##0\)"/>
    <numFmt numFmtId="180" formatCode="m\/d\(aaa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7" fillId="0" borderId="0" xfId="0" applyNumberFormat="1" applyFont="1" applyAlignment="1">
      <alignment horizontal="centerContinuous" vertical="center"/>
    </xf>
    <xf numFmtId="0" fontId="6" fillId="5" borderId="1" xfId="3" applyBorder="1" applyAlignment="1">
      <alignment horizontal="center" vertical="center"/>
    </xf>
    <xf numFmtId="179" fontId="0" fillId="0" borderId="1" xfId="0" applyNumberFormat="1" applyBorder="1">
      <alignment vertical="center"/>
    </xf>
    <xf numFmtId="41" fontId="0" fillId="0" borderId="5" xfId="1" applyFont="1" applyBorder="1">
      <alignment vertical="center"/>
    </xf>
    <xf numFmtId="179" fontId="0" fillId="0" borderId="5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0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7-40C6-A978-95DA8CDF1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654050</xdr:colOff>
      <xdr:row>13</xdr:row>
      <xdr:rowOff>0</xdr:rowOff>
    </xdr:from>
    <xdr:to>
      <xdr:col>5</xdr:col>
      <xdr:colOff>0</xdr:colOff>
      <xdr:row>15</xdr:row>
      <xdr:rowOff>0</xdr:rowOff>
    </xdr:to>
    <xdr:sp macro="[0]!서식" textlink="">
      <xdr:nvSpPr>
        <xdr:cNvPr id="2" name="빗면 1"/>
        <xdr:cNvSpPr/>
      </xdr:nvSpPr>
      <xdr:spPr>
        <a:xfrm>
          <a:off x="2635250" y="2857500"/>
          <a:ext cx="666750" cy="431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7" sqref="A7"/>
    </sheetView>
  </sheetViews>
  <sheetFormatPr defaultRowHeight="17" x14ac:dyDescent="0.45"/>
  <cols>
    <col min="1" max="1" width="10.25" bestFit="1" customWidth="1"/>
    <col min="2" max="2" width="16.25" bestFit="1" customWidth="1"/>
  </cols>
  <sheetData>
    <row r="1" spans="1:5" x14ac:dyDescent="0.45">
      <c r="A1" t="s">
        <v>0</v>
      </c>
    </row>
    <row r="3" spans="1:5" x14ac:dyDescent="0.45">
      <c r="A3" s="1" t="s">
        <v>210</v>
      </c>
      <c r="B3" s="1" t="s">
        <v>217</v>
      </c>
      <c r="C3" s="1" t="s">
        <v>224</v>
      </c>
      <c r="D3" s="1" t="s">
        <v>231</v>
      </c>
      <c r="E3" s="1" t="s">
        <v>232</v>
      </c>
    </row>
    <row r="4" spans="1:5" x14ac:dyDescent="0.45">
      <c r="A4" s="1" t="s">
        <v>211</v>
      </c>
      <c r="B4" s="1" t="s">
        <v>218</v>
      </c>
      <c r="C4" s="1" t="s">
        <v>225</v>
      </c>
      <c r="D4" s="2">
        <v>1230</v>
      </c>
      <c r="E4" s="3">
        <v>8.5000000000000006E-3</v>
      </c>
    </row>
    <row r="5" spans="1:5" x14ac:dyDescent="0.45">
      <c r="A5" s="1" t="s">
        <v>212</v>
      </c>
      <c r="B5" s="1" t="s">
        <v>219</v>
      </c>
      <c r="C5" s="1" t="s">
        <v>226</v>
      </c>
      <c r="D5" s="2">
        <v>2400</v>
      </c>
      <c r="E5" s="3">
        <v>1.47E-2</v>
      </c>
    </row>
    <row r="6" spans="1:5" x14ac:dyDescent="0.45">
      <c r="A6" s="1" t="s">
        <v>213</v>
      </c>
      <c r="B6" s="1" t="s">
        <v>220</v>
      </c>
      <c r="C6" s="1" t="s">
        <v>227</v>
      </c>
      <c r="D6" s="2">
        <v>2250</v>
      </c>
      <c r="E6" s="3">
        <v>9.1000000000000004E-3</v>
      </c>
    </row>
    <row r="7" spans="1:5" x14ac:dyDescent="0.45">
      <c r="A7" s="1" t="s">
        <v>214</v>
      </c>
      <c r="B7" s="1" t="s">
        <v>221</v>
      </c>
      <c r="C7" s="1" t="s">
        <v>228</v>
      </c>
      <c r="D7" s="2">
        <v>1800</v>
      </c>
      <c r="E7" s="3">
        <v>1.06E-2</v>
      </c>
    </row>
    <row r="8" spans="1:5" x14ac:dyDescent="0.45">
      <c r="A8" s="1" t="s">
        <v>215</v>
      </c>
      <c r="B8" s="1" t="s">
        <v>222</v>
      </c>
      <c r="C8" s="1" t="s">
        <v>229</v>
      </c>
      <c r="D8" s="2">
        <v>1650</v>
      </c>
      <c r="E8" s="3">
        <v>1.2200000000000001E-2</v>
      </c>
    </row>
    <row r="9" spans="1:5" x14ac:dyDescent="0.45">
      <c r="A9" s="1" t="s">
        <v>216</v>
      </c>
      <c r="B9" s="1" t="s">
        <v>223</v>
      </c>
      <c r="C9" s="1" t="s">
        <v>230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16" sqref="E16"/>
    </sheetView>
  </sheetViews>
  <sheetFormatPr defaultRowHeight="17" x14ac:dyDescent="0.45"/>
  <cols>
    <col min="4" max="4" width="11.08203125" customWidth="1"/>
    <col min="7" max="7" width="13.58203125" bestFit="1" customWidth="1"/>
  </cols>
  <sheetData>
    <row r="1" spans="1:7" ht="21" x14ac:dyDescent="0.45">
      <c r="A1" s="27" t="s">
        <v>105</v>
      </c>
      <c r="B1" s="27"/>
      <c r="C1" s="27"/>
      <c r="D1" s="27"/>
      <c r="E1" s="27"/>
      <c r="F1" s="27"/>
      <c r="G1" s="27"/>
    </row>
    <row r="2" spans="1:7" x14ac:dyDescent="0.45">
      <c r="A2" s="39"/>
      <c r="B2" s="39"/>
      <c r="C2" s="39"/>
      <c r="D2" s="39"/>
      <c r="E2" s="39"/>
      <c r="F2" s="39"/>
      <c r="G2" s="39"/>
    </row>
    <row r="3" spans="1:7" x14ac:dyDescent="0.45">
      <c r="A3" s="28" t="s">
        <v>104</v>
      </c>
      <c r="B3" s="28" t="s">
        <v>103</v>
      </c>
      <c r="C3" s="28" t="s">
        <v>108</v>
      </c>
      <c r="D3" s="28" t="s">
        <v>106</v>
      </c>
      <c r="E3" s="28" t="s">
        <v>109</v>
      </c>
      <c r="F3" s="28" t="s">
        <v>107</v>
      </c>
      <c r="G3" s="28" t="s">
        <v>128</v>
      </c>
    </row>
    <row r="4" spans="1:7" x14ac:dyDescent="0.45">
      <c r="A4" s="37" t="s">
        <v>113</v>
      </c>
      <c r="B4" s="37" t="s">
        <v>122</v>
      </c>
      <c r="C4" s="40" t="s">
        <v>110</v>
      </c>
      <c r="D4" s="35">
        <v>45752</v>
      </c>
      <c r="E4" s="37" t="s">
        <v>127</v>
      </c>
      <c r="F4" s="13">
        <v>500</v>
      </c>
      <c r="G4" s="29">
        <v>250000</v>
      </c>
    </row>
    <row r="5" spans="1:7" x14ac:dyDescent="0.45">
      <c r="A5" s="37" t="s">
        <v>114</v>
      </c>
      <c r="B5" s="37" t="s">
        <v>125</v>
      </c>
      <c r="C5" s="40"/>
      <c r="D5" s="35">
        <v>45758</v>
      </c>
      <c r="E5" s="37" t="s">
        <v>126</v>
      </c>
      <c r="F5" s="13">
        <v>1200</v>
      </c>
      <c r="G5" s="29">
        <v>216000</v>
      </c>
    </row>
    <row r="6" spans="1:7" x14ac:dyDescent="0.45">
      <c r="A6" s="37" t="s">
        <v>115</v>
      </c>
      <c r="B6" s="37" t="s">
        <v>123</v>
      </c>
      <c r="C6" s="40"/>
      <c r="D6" s="35">
        <v>45779</v>
      </c>
      <c r="E6" s="37" t="s">
        <v>127</v>
      </c>
      <c r="F6" s="13">
        <v>650</v>
      </c>
      <c r="G6" s="29">
        <v>130000</v>
      </c>
    </row>
    <row r="7" spans="1:7" x14ac:dyDescent="0.45">
      <c r="A7" s="37" t="s">
        <v>116</v>
      </c>
      <c r="B7" s="37" t="s">
        <v>125</v>
      </c>
      <c r="C7" s="40"/>
      <c r="D7" s="35">
        <v>45798</v>
      </c>
      <c r="E7" s="37" t="s">
        <v>126</v>
      </c>
      <c r="F7" s="13">
        <v>1000</v>
      </c>
      <c r="G7" s="29">
        <v>160000</v>
      </c>
    </row>
    <row r="8" spans="1:7" x14ac:dyDescent="0.45">
      <c r="A8" s="37" t="s">
        <v>118</v>
      </c>
      <c r="B8" s="37" t="s">
        <v>123</v>
      </c>
      <c r="C8" s="40" t="s">
        <v>111</v>
      </c>
      <c r="D8" s="35">
        <v>45756</v>
      </c>
      <c r="E8" s="37" t="s">
        <v>127</v>
      </c>
      <c r="F8" s="13">
        <v>850</v>
      </c>
      <c r="G8" s="29">
        <v>187000</v>
      </c>
    </row>
    <row r="9" spans="1:7" x14ac:dyDescent="0.45">
      <c r="A9" s="37" t="s">
        <v>117</v>
      </c>
      <c r="B9" s="37" t="s">
        <v>124</v>
      </c>
      <c r="C9" s="40"/>
      <c r="D9" s="35">
        <v>45793</v>
      </c>
      <c r="E9" s="37" t="s">
        <v>126</v>
      </c>
      <c r="F9" s="13">
        <v>900</v>
      </c>
      <c r="G9" s="29">
        <v>279000</v>
      </c>
    </row>
    <row r="10" spans="1:7" x14ac:dyDescent="0.45">
      <c r="A10" s="37" t="s">
        <v>119</v>
      </c>
      <c r="B10" s="37" t="s">
        <v>123</v>
      </c>
      <c r="C10" s="40" t="s">
        <v>112</v>
      </c>
      <c r="D10" s="35">
        <v>45758</v>
      </c>
      <c r="E10" s="37" t="s">
        <v>127</v>
      </c>
      <c r="F10" s="13">
        <v>750</v>
      </c>
      <c r="G10" s="29">
        <v>135000</v>
      </c>
    </row>
    <row r="11" spans="1:7" x14ac:dyDescent="0.45">
      <c r="A11" s="37" t="s">
        <v>120</v>
      </c>
      <c r="B11" s="37" t="s">
        <v>122</v>
      </c>
      <c r="C11" s="40"/>
      <c r="D11" s="35">
        <v>45771</v>
      </c>
      <c r="E11" s="37" t="s">
        <v>127</v>
      </c>
      <c r="F11" s="13">
        <v>850</v>
      </c>
      <c r="G11" s="29">
        <v>391000</v>
      </c>
    </row>
    <row r="12" spans="1:7" ht="17.5" thickBot="1" x14ac:dyDescent="0.5">
      <c r="A12" s="38" t="s">
        <v>121</v>
      </c>
      <c r="B12" s="38" t="s">
        <v>124</v>
      </c>
      <c r="C12" s="41"/>
      <c r="D12" s="36">
        <v>45800</v>
      </c>
      <c r="E12" s="38" t="s">
        <v>126</v>
      </c>
      <c r="F12" s="30">
        <v>1250</v>
      </c>
      <c r="G12" s="31">
        <v>350000</v>
      </c>
    </row>
    <row r="13" spans="1:7" ht="17.5" thickTop="1" x14ac:dyDescent="0.45"/>
  </sheetData>
  <mergeCells count="3">
    <mergeCell ref="C4:C7"/>
    <mergeCell ref="C8:C9"/>
    <mergeCell ref="C10:C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4" workbookViewId="0">
      <selection activeCell="D9" sqref="D9"/>
    </sheetView>
  </sheetViews>
  <sheetFormatPr defaultRowHeight="17" x14ac:dyDescent="0.45"/>
  <cols>
    <col min="1" max="2" width="10.4140625" bestFit="1" customWidth="1"/>
  </cols>
  <sheetData>
    <row r="1" spans="1:6" ht="21" x14ac:dyDescent="0.45">
      <c r="A1" s="42" t="s">
        <v>157</v>
      </c>
      <c r="B1" s="42"/>
      <c r="C1" s="42"/>
      <c r="D1" s="42"/>
      <c r="E1" s="42"/>
      <c r="F1" s="42"/>
    </row>
    <row r="3" spans="1:6" x14ac:dyDescent="0.45">
      <c r="A3" s="9" t="s">
        <v>144</v>
      </c>
      <c r="B3" s="9" t="s">
        <v>158</v>
      </c>
      <c r="C3" s="9" t="s">
        <v>130</v>
      </c>
      <c r="D3" s="9" t="s">
        <v>129</v>
      </c>
      <c r="E3" s="9" t="s">
        <v>131</v>
      </c>
      <c r="F3" s="9" t="s">
        <v>132</v>
      </c>
    </row>
    <row r="4" spans="1:6" x14ac:dyDescent="0.45">
      <c r="A4" s="9" t="s">
        <v>145</v>
      </c>
      <c r="B4" s="9" t="s">
        <v>135</v>
      </c>
      <c r="C4" s="7">
        <v>1956</v>
      </c>
      <c r="D4" s="9" t="s">
        <v>141</v>
      </c>
      <c r="E4" s="9">
        <v>12.6</v>
      </c>
      <c r="F4" s="9" t="s">
        <v>138</v>
      </c>
    </row>
    <row r="5" spans="1:6" x14ac:dyDescent="0.45">
      <c r="A5" s="9" t="s">
        <v>147</v>
      </c>
      <c r="B5" s="9" t="s">
        <v>133</v>
      </c>
      <c r="C5" s="7">
        <v>2497</v>
      </c>
      <c r="D5" s="9" t="s">
        <v>142</v>
      </c>
      <c r="E5" s="9">
        <v>9.4</v>
      </c>
      <c r="F5" s="9" t="s">
        <v>138</v>
      </c>
    </row>
    <row r="6" spans="1:6" x14ac:dyDescent="0.45">
      <c r="A6" s="9" t="s">
        <v>146</v>
      </c>
      <c r="B6" s="9" t="s">
        <v>136</v>
      </c>
      <c r="C6" s="7">
        <v>1461</v>
      </c>
      <c r="D6" s="9" t="s">
        <v>141</v>
      </c>
      <c r="E6" s="9">
        <v>14.1</v>
      </c>
      <c r="F6" s="9" t="s">
        <v>139</v>
      </c>
    </row>
    <row r="7" spans="1:6" x14ac:dyDescent="0.45">
      <c r="A7" s="9" t="s">
        <v>148</v>
      </c>
      <c r="B7" s="9" t="s">
        <v>135</v>
      </c>
      <c r="C7" s="7">
        <v>1999</v>
      </c>
      <c r="D7" s="9" t="s">
        <v>142</v>
      </c>
      <c r="E7" s="9">
        <v>13.6</v>
      </c>
      <c r="F7" s="9" t="s">
        <v>139</v>
      </c>
    </row>
    <row r="8" spans="1:6" x14ac:dyDescent="0.45">
      <c r="A8" s="9" t="s">
        <v>156</v>
      </c>
      <c r="B8" s="9" t="s">
        <v>134</v>
      </c>
      <c r="C8" s="7">
        <v>2188</v>
      </c>
      <c r="D8" s="9" t="s">
        <v>142</v>
      </c>
      <c r="E8" s="9">
        <v>12.5</v>
      </c>
      <c r="F8" s="9" t="s">
        <v>138</v>
      </c>
    </row>
    <row r="9" spans="1:6" x14ac:dyDescent="0.45">
      <c r="A9" s="9" t="s">
        <v>150</v>
      </c>
      <c r="B9" s="9" t="s">
        <v>137</v>
      </c>
      <c r="C9" s="7">
        <v>1888</v>
      </c>
      <c r="D9" s="9" t="s">
        <v>143</v>
      </c>
      <c r="E9" s="9">
        <v>8.8000000000000007</v>
      </c>
      <c r="F9" s="9" t="s">
        <v>139</v>
      </c>
    </row>
    <row r="10" spans="1:6" x14ac:dyDescent="0.45">
      <c r="A10" s="9" t="s">
        <v>149</v>
      </c>
      <c r="B10" s="9" t="s">
        <v>133</v>
      </c>
      <c r="C10" s="7">
        <v>1995</v>
      </c>
      <c r="D10" s="9" t="s">
        <v>141</v>
      </c>
      <c r="E10" s="9">
        <v>10.7</v>
      </c>
      <c r="F10" s="9" t="s">
        <v>138</v>
      </c>
    </row>
    <row r="11" spans="1:6" x14ac:dyDescent="0.45">
      <c r="A11" s="9" t="s">
        <v>151</v>
      </c>
      <c r="B11" s="9" t="s">
        <v>135</v>
      </c>
      <c r="C11" s="7">
        <v>1777</v>
      </c>
      <c r="D11" s="9" t="s">
        <v>143</v>
      </c>
      <c r="E11" s="9">
        <v>9.3000000000000007</v>
      </c>
      <c r="F11" s="9" t="s">
        <v>139</v>
      </c>
    </row>
    <row r="12" spans="1:6" x14ac:dyDescent="0.45">
      <c r="A12" s="9" t="s">
        <v>152</v>
      </c>
      <c r="B12" s="9" t="s">
        <v>133</v>
      </c>
      <c r="C12" s="7">
        <v>2199</v>
      </c>
      <c r="D12" s="9" t="s">
        <v>141</v>
      </c>
      <c r="E12" s="9">
        <v>7.8</v>
      </c>
      <c r="F12" s="9" t="s">
        <v>139</v>
      </c>
    </row>
    <row r="13" spans="1:6" x14ac:dyDescent="0.45">
      <c r="A13" s="9" t="s">
        <v>153</v>
      </c>
      <c r="B13" s="9" t="s">
        <v>134</v>
      </c>
      <c r="C13" s="7">
        <v>2354</v>
      </c>
      <c r="D13" s="9" t="s">
        <v>141</v>
      </c>
      <c r="E13" s="9">
        <v>11.5</v>
      </c>
      <c r="F13" s="9" t="s">
        <v>138</v>
      </c>
    </row>
    <row r="14" spans="1:6" x14ac:dyDescent="0.45">
      <c r="A14" s="9" t="s">
        <v>154</v>
      </c>
      <c r="B14" s="9" t="s">
        <v>137</v>
      </c>
      <c r="C14" s="7">
        <v>1685</v>
      </c>
      <c r="D14" s="9" t="s">
        <v>142</v>
      </c>
      <c r="E14" s="9">
        <v>13.2</v>
      </c>
      <c r="F14" s="9" t="s">
        <v>140</v>
      </c>
    </row>
    <row r="15" spans="1:6" x14ac:dyDescent="0.45">
      <c r="A15" s="9" t="s">
        <v>155</v>
      </c>
      <c r="B15" s="9" t="s">
        <v>136</v>
      </c>
      <c r="C15" s="7">
        <v>1968</v>
      </c>
      <c r="D15" s="9" t="s">
        <v>141</v>
      </c>
      <c r="E15" s="9">
        <v>11.8</v>
      </c>
      <c r="F15" s="9" t="s">
        <v>138</v>
      </c>
    </row>
    <row r="18" spans="1:6" x14ac:dyDescent="0.45">
      <c r="A18" t="str">
        <f>B3</f>
        <v>엔진유형</v>
      </c>
      <c r="B18" t="str">
        <f>E3</f>
        <v>연비</v>
      </c>
    </row>
    <row r="19" spans="1:6" x14ac:dyDescent="0.45">
      <c r="A19" t="s">
        <v>233</v>
      </c>
      <c r="B19" t="s">
        <v>234</v>
      </c>
    </row>
    <row r="21" spans="1:6" x14ac:dyDescent="0.45">
      <c r="A21" s="39"/>
      <c r="B21" s="39"/>
      <c r="C21" s="39"/>
      <c r="D21" s="39"/>
      <c r="E21" s="39"/>
      <c r="F21" s="39"/>
    </row>
    <row r="22" spans="1:6" x14ac:dyDescent="0.45">
      <c r="A22" s="37" t="s">
        <v>144</v>
      </c>
      <c r="B22" s="37" t="s">
        <v>158</v>
      </c>
      <c r="C22" s="37" t="s">
        <v>130</v>
      </c>
      <c r="D22" s="37" t="s">
        <v>129</v>
      </c>
      <c r="E22" s="37" t="s">
        <v>131</v>
      </c>
      <c r="F22" s="37" t="s">
        <v>132</v>
      </c>
    </row>
    <row r="23" spans="1:6" x14ac:dyDescent="0.45">
      <c r="A23" s="37" t="s">
        <v>156</v>
      </c>
      <c r="B23" s="37" t="s">
        <v>134</v>
      </c>
      <c r="C23" s="7">
        <v>2188</v>
      </c>
      <c r="D23" s="37" t="s">
        <v>142</v>
      </c>
      <c r="E23" s="37">
        <v>12.5</v>
      </c>
      <c r="F23" s="37" t="s">
        <v>138</v>
      </c>
    </row>
    <row r="24" spans="1:6" x14ac:dyDescent="0.45">
      <c r="A24" s="37" t="s">
        <v>149</v>
      </c>
      <c r="B24" s="37" t="s">
        <v>133</v>
      </c>
      <c r="C24" s="7">
        <v>1995</v>
      </c>
      <c r="D24" s="37" t="s">
        <v>141</v>
      </c>
      <c r="E24" s="37">
        <v>10.7</v>
      </c>
      <c r="F24" s="37" t="s">
        <v>138</v>
      </c>
    </row>
    <row r="25" spans="1:6" x14ac:dyDescent="0.45">
      <c r="A25" s="37" t="s">
        <v>153</v>
      </c>
      <c r="B25" s="37" t="s">
        <v>134</v>
      </c>
      <c r="C25" s="7">
        <v>2354</v>
      </c>
      <c r="D25" s="37" t="s">
        <v>141</v>
      </c>
      <c r="E25" s="37">
        <v>11.5</v>
      </c>
      <c r="F25" s="37" t="s">
        <v>138</v>
      </c>
    </row>
    <row r="26" spans="1:6" x14ac:dyDescent="0.45">
      <c r="A26" s="51"/>
      <c r="B26" s="51"/>
      <c r="C26" s="52"/>
      <c r="D26" s="51"/>
      <c r="E26" s="51"/>
      <c r="F26" s="51"/>
    </row>
    <row r="27" spans="1:6" x14ac:dyDescent="0.45">
      <c r="A27" s="51"/>
      <c r="B27" s="51"/>
      <c r="C27" s="52"/>
      <c r="D27" s="51"/>
      <c r="E27" s="51"/>
      <c r="F27" s="51"/>
    </row>
    <row r="28" spans="1:6" x14ac:dyDescent="0.45">
      <c r="A28" s="39"/>
      <c r="B28" s="39"/>
      <c r="C28" s="39"/>
      <c r="D28" s="39"/>
      <c r="E28" s="39"/>
      <c r="F28" s="39"/>
    </row>
    <row r="29" spans="1:6" x14ac:dyDescent="0.45">
      <c r="A29" s="39"/>
      <c r="B29" s="39"/>
      <c r="C29" s="39"/>
      <c r="D29" s="39"/>
      <c r="E29" s="39"/>
      <c r="F29" s="39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B4" workbookViewId="0">
      <selection activeCell="E3" sqref="E3:E11"/>
    </sheetView>
  </sheetViews>
  <sheetFormatPr defaultRowHeight="17" x14ac:dyDescent="0.45"/>
  <cols>
    <col min="4" max="4" width="11.6640625" bestFit="1" customWidth="1"/>
    <col min="5" max="5" width="9.08203125" bestFit="1" customWidth="1"/>
    <col min="7" max="8" width="10.4140625" customWidth="1"/>
  </cols>
  <sheetData>
    <row r="1" spans="1:11" x14ac:dyDescent="0.45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45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45">
      <c r="A3" s="5" t="s">
        <v>8</v>
      </c>
      <c r="B3" s="7">
        <v>36500</v>
      </c>
      <c r="C3" s="7">
        <v>967</v>
      </c>
      <c r="D3" s="7">
        <f>B3*C3</f>
        <v>35295500</v>
      </c>
      <c r="E3" s="5" t="str">
        <f>IF(_xlfn.RANK.EQ(D3,$D$3:$D$11)&lt;=3,CHOOSE(_xlfn.RANK.EQ(D3,$D$3:$D$11),"★★★","★★","★"),"")</f>
        <v/>
      </c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45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26" t="str">
        <f t="shared" ref="E4:E11" si="1">IF(_xlfn.RANK.EQ(D4,$D$3:$D$11)&lt;=3,CHOOSE(_xlfn.RANK.EQ(D4,$D$3:$D$11),"★★★","★★","★"),"")</f>
        <v/>
      </c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45">
      <c r="A5" s="5" t="s">
        <v>11</v>
      </c>
      <c r="B5" s="7">
        <v>38800</v>
      </c>
      <c r="C5" s="7">
        <v>1211</v>
      </c>
      <c r="D5" s="7">
        <f t="shared" si="0"/>
        <v>46986800</v>
      </c>
      <c r="E5" s="26" t="str">
        <f t="shared" si="1"/>
        <v>★★</v>
      </c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45">
      <c r="A6" s="5" t="s">
        <v>6</v>
      </c>
      <c r="B6" s="7">
        <v>32600</v>
      </c>
      <c r="C6" s="7">
        <v>759</v>
      </c>
      <c r="D6" s="7">
        <f t="shared" si="0"/>
        <v>24743400</v>
      </c>
      <c r="E6" s="26" t="str">
        <f t="shared" si="1"/>
        <v/>
      </c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45">
      <c r="A7" s="5" t="s">
        <v>12</v>
      </c>
      <c r="B7" s="7">
        <v>41500</v>
      </c>
      <c r="C7" s="7">
        <v>1036</v>
      </c>
      <c r="D7" s="7">
        <f t="shared" si="0"/>
        <v>42994000</v>
      </c>
      <c r="E7" s="26" t="str">
        <f t="shared" si="1"/>
        <v>★</v>
      </c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45">
      <c r="A8" s="5" t="s">
        <v>9</v>
      </c>
      <c r="B8" s="7">
        <v>40000</v>
      </c>
      <c r="C8" s="7">
        <v>875</v>
      </c>
      <c r="D8" s="7">
        <f t="shared" si="0"/>
        <v>35000000</v>
      </c>
      <c r="E8" s="26" t="str">
        <f t="shared" si="1"/>
        <v/>
      </c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45">
      <c r="A9" s="5" t="s">
        <v>10</v>
      </c>
      <c r="B9" s="7">
        <v>39000</v>
      </c>
      <c r="C9" s="7">
        <v>1365</v>
      </c>
      <c r="D9" s="7">
        <f t="shared" si="0"/>
        <v>53235000</v>
      </c>
      <c r="E9" s="26" t="str">
        <f t="shared" si="1"/>
        <v>★★★</v>
      </c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45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26" t="str">
        <f t="shared" si="1"/>
        <v/>
      </c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45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26" t="str">
        <f t="shared" si="1"/>
        <v/>
      </c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45">
      <c r="A13" t="s">
        <v>37</v>
      </c>
      <c r="B13" s="4" t="s">
        <v>39</v>
      </c>
      <c r="G13" s="5" t="str">
        <f>H2</f>
        <v>학과</v>
      </c>
      <c r="H13" s="43" t="s">
        <v>36</v>
      </c>
      <c r="I13" s="44"/>
      <c r="J13" s="44"/>
      <c r="K13" s="45"/>
    </row>
    <row r="14" spans="1:11" x14ac:dyDescent="0.45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tr">
        <f>H4</f>
        <v>건축공학과</v>
      </c>
      <c r="H14" s="40">
        <f>ROUNDUP(DAVERAGE(G2:K11,3,G13:G14),1)</f>
        <v>83.699999999999989</v>
      </c>
      <c r="I14" s="40"/>
      <c r="J14" s="40"/>
      <c r="K14" s="40"/>
    </row>
    <row r="15" spans="1:11" x14ac:dyDescent="0.45">
      <c r="A15" s="5" t="s">
        <v>42</v>
      </c>
      <c r="B15" s="5" t="s">
        <v>51</v>
      </c>
      <c r="C15" s="5" t="s">
        <v>59</v>
      </c>
      <c r="D15" s="5">
        <v>18</v>
      </c>
      <c r="E15" s="7">
        <f>D15*HLOOKUP(A15&amp;RIGHT(C15,1),$H$22:$K$24,3,0)</f>
        <v>612000</v>
      </c>
    </row>
    <row r="16" spans="1:11" x14ac:dyDescent="0.45">
      <c r="A16" s="5" t="s">
        <v>43</v>
      </c>
      <c r="B16" s="5" t="s">
        <v>52</v>
      </c>
      <c r="C16" s="5" t="s">
        <v>64</v>
      </c>
      <c r="D16" s="5">
        <v>16</v>
      </c>
      <c r="E16" s="7">
        <f t="shared" ref="E16:E24" si="2">D16*HLOOKUP(A16&amp;RIGHT(C16,1),$H$22:$K$24,3,0)</f>
        <v>432000</v>
      </c>
    </row>
    <row r="17" spans="1:11" x14ac:dyDescent="0.45">
      <c r="A17" s="5" t="s">
        <v>43</v>
      </c>
      <c r="B17" s="5" t="s">
        <v>53</v>
      </c>
      <c r="C17" s="5" t="s">
        <v>65</v>
      </c>
      <c r="D17" s="5">
        <v>21</v>
      </c>
      <c r="E17" s="7">
        <f t="shared" si="2"/>
        <v>588000</v>
      </c>
    </row>
    <row r="18" spans="1:11" x14ac:dyDescent="0.45">
      <c r="A18" s="5" t="s">
        <v>42</v>
      </c>
      <c r="B18" s="5" t="s">
        <v>54</v>
      </c>
      <c r="C18" s="5" t="s">
        <v>60</v>
      </c>
      <c r="D18" s="5">
        <v>26</v>
      </c>
      <c r="E18" s="7">
        <f t="shared" si="2"/>
        <v>780000</v>
      </c>
    </row>
    <row r="19" spans="1:11" x14ac:dyDescent="0.45">
      <c r="A19" s="5" t="s">
        <v>42</v>
      </c>
      <c r="B19" s="5" t="s">
        <v>55</v>
      </c>
      <c r="C19" s="5" t="s">
        <v>61</v>
      </c>
      <c r="D19" s="5">
        <v>19</v>
      </c>
      <c r="E19" s="7">
        <f t="shared" si="2"/>
        <v>570000</v>
      </c>
    </row>
    <row r="20" spans="1:11" x14ac:dyDescent="0.45">
      <c r="A20" s="5" t="s">
        <v>43</v>
      </c>
      <c r="B20" s="5" t="s">
        <v>50</v>
      </c>
      <c r="C20" s="5" t="s">
        <v>66</v>
      </c>
      <c r="D20" s="5">
        <v>15</v>
      </c>
      <c r="E20" s="7">
        <f t="shared" si="2"/>
        <v>405000</v>
      </c>
    </row>
    <row r="21" spans="1:11" x14ac:dyDescent="0.45">
      <c r="A21" s="5" t="s">
        <v>43</v>
      </c>
      <c r="B21" s="5" t="s">
        <v>56</v>
      </c>
      <c r="C21" s="5" t="s">
        <v>67</v>
      </c>
      <c r="D21" s="5">
        <v>20</v>
      </c>
      <c r="E21" s="7">
        <f t="shared" si="2"/>
        <v>560000</v>
      </c>
      <c r="G21" t="s">
        <v>41</v>
      </c>
    </row>
    <row r="22" spans="1:11" x14ac:dyDescent="0.45">
      <c r="A22" s="5" t="s">
        <v>42</v>
      </c>
      <c r="B22" s="5" t="s">
        <v>49</v>
      </c>
      <c r="C22" s="5" t="s">
        <v>62</v>
      </c>
      <c r="D22" s="5">
        <v>16</v>
      </c>
      <c r="E22" s="7">
        <f t="shared" si="2"/>
        <v>544000</v>
      </c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45">
      <c r="A23" s="5" t="s">
        <v>43</v>
      </c>
      <c r="B23" s="5" t="s">
        <v>57</v>
      </c>
      <c r="C23" s="5" t="s">
        <v>68</v>
      </c>
      <c r="D23" s="5">
        <v>22</v>
      </c>
      <c r="E23" s="7">
        <f t="shared" si="2"/>
        <v>594000</v>
      </c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45">
      <c r="A24" s="5" t="s">
        <v>42</v>
      </c>
      <c r="B24" s="5" t="s">
        <v>58</v>
      </c>
      <c r="C24" s="5" t="s">
        <v>63</v>
      </c>
      <c r="D24" s="5">
        <v>17</v>
      </c>
      <c r="E24" s="7">
        <f t="shared" si="2"/>
        <v>578000</v>
      </c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45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45">
      <c r="A27" s="8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45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IF(J28/POWER(I28,2)&lt;20,"저체중",IF(J28/POWER(I28,2)&lt;25,"표준","비만"))</f>
        <v>표준</v>
      </c>
    </row>
    <row r="29" spans="1:11" x14ac:dyDescent="0.45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3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26" t="str">
        <f t="shared" ref="K29:K37" si="4">IF(J29/POWER(I29,2)&lt;20,"저체중",IF(J29/POWER(I29,2)&lt;25,"표준","비만"))</f>
        <v>표준</v>
      </c>
    </row>
    <row r="30" spans="1:11" x14ac:dyDescent="0.45">
      <c r="A30" s="5" t="s">
        <v>95</v>
      </c>
      <c r="B30" s="5">
        <v>85</v>
      </c>
      <c r="C30" s="5">
        <v>81</v>
      </c>
      <c r="D30" s="5">
        <v>84</v>
      </c>
      <c r="E30" s="5">
        <f t="shared" si="3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26" t="str">
        <f t="shared" si="4"/>
        <v>비만</v>
      </c>
    </row>
    <row r="31" spans="1:11" x14ac:dyDescent="0.45">
      <c r="A31" s="5" t="s">
        <v>101</v>
      </c>
      <c r="B31" s="5">
        <v>77</v>
      </c>
      <c r="C31" s="5">
        <v>79</v>
      </c>
      <c r="D31" s="5">
        <v>74</v>
      </c>
      <c r="E31" s="5">
        <f t="shared" si="3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26" t="str">
        <f t="shared" si="4"/>
        <v>표준</v>
      </c>
    </row>
    <row r="32" spans="1:11" x14ac:dyDescent="0.45">
      <c r="A32" s="5" t="s">
        <v>98</v>
      </c>
      <c r="B32" s="5">
        <v>62</v>
      </c>
      <c r="C32" s="5">
        <v>61</v>
      </c>
      <c r="D32" s="5">
        <v>55</v>
      </c>
      <c r="E32" s="5">
        <f t="shared" si="3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26" t="str">
        <f t="shared" si="4"/>
        <v>저체중</v>
      </c>
    </row>
    <row r="33" spans="1:11" x14ac:dyDescent="0.45">
      <c r="A33" s="5" t="s">
        <v>99</v>
      </c>
      <c r="B33" s="5">
        <v>59</v>
      </c>
      <c r="C33" s="5">
        <v>55</v>
      </c>
      <c r="D33" s="5">
        <v>61</v>
      </c>
      <c r="E33" s="5">
        <f t="shared" si="3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26" t="str">
        <f t="shared" si="4"/>
        <v>저체중</v>
      </c>
    </row>
    <row r="34" spans="1:11" x14ac:dyDescent="0.45">
      <c r="A34" s="5" t="s">
        <v>100</v>
      </c>
      <c r="B34" s="5">
        <v>84</v>
      </c>
      <c r="C34" s="5">
        <v>86</v>
      </c>
      <c r="D34" s="5">
        <v>83</v>
      </c>
      <c r="E34" s="5">
        <f t="shared" si="3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26" t="str">
        <f t="shared" si="4"/>
        <v>표준</v>
      </c>
    </row>
    <row r="35" spans="1:11" x14ac:dyDescent="0.45">
      <c r="G35" s="5" t="s">
        <v>91</v>
      </c>
      <c r="H35" s="5" t="s">
        <v>83</v>
      </c>
      <c r="I35" s="5">
        <v>1.81</v>
      </c>
      <c r="J35" s="5">
        <v>85</v>
      </c>
      <c r="K35" s="26" t="str">
        <f t="shared" si="4"/>
        <v>비만</v>
      </c>
    </row>
    <row r="36" spans="1:11" x14ac:dyDescent="0.45">
      <c r="C36" s="43" t="s">
        <v>75</v>
      </c>
      <c r="D36" s="44"/>
      <c r="E36" s="45"/>
      <c r="G36" s="5" t="s">
        <v>92</v>
      </c>
      <c r="H36" s="5" t="s">
        <v>85</v>
      </c>
      <c r="I36" s="5">
        <v>1.62</v>
      </c>
      <c r="J36" s="5">
        <v>55</v>
      </c>
      <c r="K36" s="26" t="str">
        <f t="shared" si="4"/>
        <v>표준</v>
      </c>
    </row>
    <row r="37" spans="1:11" x14ac:dyDescent="0.45">
      <c r="C37" s="46" t="str">
        <f>TRUNC(AVERAGE(E28:E34))&amp;"("&amp;TRUNC(_xlfn.STDEV.S(E28:E34))&amp;")"</f>
        <v>232(41)</v>
      </c>
      <c r="D37" s="47"/>
      <c r="E37" s="48"/>
      <c r="G37" s="5" t="s">
        <v>93</v>
      </c>
      <c r="H37" s="5" t="s">
        <v>85</v>
      </c>
      <c r="I37" s="5">
        <v>1.58</v>
      </c>
      <c r="J37" s="5">
        <v>63</v>
      </c>
      <c r="K37" s="26" t="str">
        <f t="shared" si="4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workbookViewId="0">
      <selection activeCell="J22" sqref="J22"/>
    </sheetView>
  </sheetViews>
  <sheetFormatPr defaultRowHeight="17" x14ac:dyDescent="0.45"/>
  <cols>
    <col min="1" max="1" width="2.58203125" customWidth="1"/>
    <col min="3" max="3" width="11.6640625" bestFit="1" customWidth="1"/>
    <col min="4" max="8" width="11.58203125" customWidth="1"/>
  </cols>
  <sheetData>
    <row r="2" spans="2:8" x14ac:dyDescent="0.45">
      <c r="B2" s="49" t="s">
        <v>159</v>
      </c>
      <c r="C2" s="49"/>
    </row>
    <row r="3" spans="2:8" x14ac:dyDescent="0.45">
      <c r="B3" s="12" t="s">
        <v>163</v>
      </c>
      <c r="C3" s="13">
        <v>15000000</v>
      </c>
    </row>
    <row r="4" spans="2:8" x14ac:dyDescent="0.45">
      <c r="B4" s="12" t="s">
        <v>160</v>
      </c>
      <c r="C4" s="10">
        <v>24</v>
      </c>
    </row>
    <row r="5" spans="2:8" x14ac:dyDescent="0.45">
      <c r="B5" s="12" t="s">
        <v>161</v>
      </c>
      <c r="C5" s="14">
        <v>0.06</v>
      </c>
    </row>
    <row r="6" spans="2:8" x14ac:dyDescent="0.45">
      <c r="B6" s="12" t="s">
        <v>162</v>
      </c>
      <c r="C6" s="15">
        <f>PMT(C5/12,C4,-C3)</f>
        <v>664809.15379135346</v>
      </c>
    </row>
    <row r="8" spans="2:8" x14ac:dyDescent="0.45">
      <c r="D8" s="50" t="s">
        <v>161</v>
      </c>
      <c r="E8" s="50"/>
      <c r="F8" s="50"/>
      <c r="G8" s="50"/>
      <c r="H8" s="50"/>
    </row>
    <row r="9" spans="2:8" x14ac:dyDescent="0.45">
      <c r="C9" s="16">
        <f>PMT(C5/12,C4,-C3)</f>
        <v>664809.15379135346</v>
      </c>
      <c r="D9" s="14">
        <v>0.04</v>
      </c>
      <c r="E9" s="14">
        <v>0.05</v>
      </c>
      <c r="F9" s="14">
        <v>0.06</v>
      </c>
      <c r="G9" s="14">
        <v>7.0000000000000007E-2</v>
      </c>
      <c r="H9" s="14">
        <v>0.08</v>
      </c>
    </row>
    <row r="10" spans="2:8" x14ac:dyDescent="0.45">
      <c r="B10" s="50" t="s">
        <v>160</v>
      </c>
      <c r="C10" s="10">
        <v>16</v>
      </c>
      <c r="D10" s="15">
        <f t="dataTable" ref="D10:H15" dt2D="1" dtr="1" r1="C5" r2="C4"/>
        <v>964283.47557920043</v>
      </c>
      <c r="E10" s="15">
        <v>971048.2467696853</v>
      </c>
      <c r="F10" s="15">
        <v>977840.50296587951</v>
      </c>
      <c r="G10" s="15">
        <v>984660.20466487913</v>
      </c>
      <c r="H10" s="15">
        <v>991507.31149017578</v>
      </c>
    </row>
    <row r="11" spans="2:8" x14ac:dyDescent="0.45">
      <c r="B11" s="50"/>
      <c r="C11" s="10">
        <v>20</v>
      </c>
      <c r="D11" s="15">
        <v>776526.6020800909</v>
      </c>
      <c r="E11" s="15">
        <v>783244.49332829146</v>
      </c>
      <c r="F11" s="15">
        <v>789996.78071734204</v>
      </c>
      <c r="G11" s="15">
        <v>796783.4110605988</v>
      </c>
      <c r="H11" s="15">
        <v>803604.32941465976</v>
      </c>
    </row>
    <row r="12" spans="2:8" x14ac:dyDescent="0.45">
      <c r="B12" s="50"/>
      <c r="C12" s="10">
        <v>24</v>
      </c>
      <c r="D12" s="15">
        <v>651373.83256161073</v>
      </c>
      <c r="E12" s="15">
        <v>658070.84601102665</v>
      </c>
      <c r="F12" s="15">
        <v>664809.15379135346</v>
      </c>
      <c r="G12" s="15">
        <v>671588.68654718122</v>
      </c>
      <c r="H12" s="15">
        <v>678409.37184276222</v>
      </c>
    </row>
    <row r="13" spans="2:8" x14ac:dyDescent="0.45">
      <c r="B13" s="50"/>
      <c r="C13" s="10">
        <v>28</v>
      </c>
      <c r="D13" s="15">
        <v>561994.83365977008</v>
      </c>
      <c r="E13" s="15">
        <v>568685.82324124884</v>
      </c>
      <c r="F13" s="15">
        <v>575424.99433259817</v>
      </c>
      <c r="G13" s="15">
        <v>582212.25842648174</v>
      </c>
      <c r="H13" s="15">
        <v>589047.5220859726</v>
      </c>
    </row>
    <row r="14" spans="2:8" x14ac:dyDescent="0.45">
      <c r="B14" s="50"/>
      <c r="C14" s="10">
        <v>32</v>
      </c>
      <c r="D14" s="15">
        <v>494974.43820233486</v>
      </c>
      <c r="E14" s="15">
        <v>501668.68303679809</v>
      </c>
      <c r="F14" s="15">
        <v>508417.98594485264</v>
      </c>
      <c r="G14" s="15">
        <v>515222.23579029256</v>
      </c>
      <c r="H14" s="15">
        <v>522081.31404868787</v>
      </c>
    </row>
    <row r="15" spans="2:8" x14ac:dyDescent="0.45">
      <c r="B15" s="50"/>
      <c r="C15" s="8">
        <v>36</v>
      </c>
      <c r="D15" s="15">
        <v>442859.77510265529</v>
      </c>
      <c r="E15" s="15">
        <v>449563.45656998217</v>
      </c>
      <c r="F15" s="15">
        <v>456329.06177332671</v>
      </c>
      <c r="G15" s="15">
        <v>463156.45298057911</v>
      </c>
      <c r="H15" s="15">
        <v>470045.48192146275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J17" sqref="J17"/>
    </sheetView>
  </sheetViews>
  <sheetFormatPr defaultRowHeight="17" x14ac:dyDescent="0.45"/>
  <cols>
    <col min="1" max="1" width="9.5" bestFit="1" customWidth="1"/>
    <col min="6" max="6" width="10.58203125" bestFit="1" customWidth="1"/>
  </cols>
  <sheetData>
    <row r="1" spans="1:6" ht="21" x14ac:dyDescent="0.45">
      <c r="A1" s="42" t="s">
        <v>167</v>
      </c>
      <c r="B1" s="42"/>
      <c r="C1" s="42"/>
      <c r="D1" s="42"/>
      <c r="E1" s="42"/>
      <c r="F1" s="42"/>
    </row>
    <row r="3" spans="1:6" x14ac:dyDescent="0.45">
      <c r="A3" s="10" t="s">
        <v>178</v>
      </c>
      <c r="B3" s="10" t="s">
        <v>168</v>
      </c>
      <c r="C3" s="10" t="s">
        <v>164</v>
      </c>
      <c r="D3" s="10" t="s">
        <v>169</v>
      </c>
      <c r="E3" s="10" t="s">
        <v>170</v>
      </c>
      <c r="F3" s="10" t="s">
        <v>171</v>
      </c>
    </row>
    <row r="4" spans="1:6" x14ac:dyDescent="0.45">
      <c r="A4" s="19">
        <v>45788</v>
      </c>
      <c r="B4" s="10" t="s">
        <v>174</v>
      </c>
      <c r="C4" s="10" t="s">
        <v>176</v>
      </c>
      <c r="D4" s="17">
        <v>220</v>
      </c>
      <c r="E4" s="7">
        <v>19000</v>
      </c>
      <c r="F4" s="7">
        <f t="shared" ref="F4:F15" si="0">D4*E4</f>
        <v>4180000</v>
      </c>
    </row>
    <row r="5" spans="1:6" x14ac:dyDescent="0.45">
      <c r="A5" s="19">
        <v>45785</v>
      </c>
      <c r="B5" s="10" t="s">
        <v>174</v>
      </c>
      <c r="C5" s="10" t="s">
        <v>176</v>
      </c>
      <c r="D5" s="25">
        <v>180</v>
      </c>
      <c r="E5" s="7">
        <v>16700</v>
      </c>
      <c r="F5" s="7">
        <f t="shared" si="0"/>
        <v>3006000</v>
      </c>
    </row>
    <row r="6" spans="1:6" x14ac:dyDescent="0.45">
      <c r="A6" s="19">
        <v>45793</v>
      </c>
      <c r="B6" s="10" t="s">
        <v>174</v>
      </c>
      <c r="C6" s="10" t="s">
        <v>176</v>
      </c>
      <c r="D6" s="10">
        <v>180</v>
      </c>
      <c r="E6" s="18">
        <v>21500</v>
      </c>
      <c r="F6" s="7">
        <f t="shared" si="0"/>
        <v>3870000</v>
      </c>
    </row>
    <row r="7" spans="1:6" x14ac:dyDescent="0.45">
      <c r="A7" s="19">
        <v>45793</v>
      </c>
      <c r="B7" s="10" t="s">
        <v>175</v>
      </c>
      <c r="C7" s="10" t="s">
        <v>177</v>
      </c>
      <c r="D7" s="17">
        <v>250</v>
      </c>
      <c r="E7" s="18">
        <v>15400</v>
      </c>
      <c r="F7" s="7">
        <f t="shared" si="0"/>
        <v>3850000</v>
      </c>
    </row>
    <row r="8" spans="1:6" x14ac:dyDescent="0.45">
      <c r="A8" s="19">
        <v>45788</v>
      </c>
      <c r="B8" s="10" t="s">
        <v>175</v>
      </c>
      <c r="C8" s="10" t="s">
        <v>177</v>
      </c>
      <c r="D8" s="10">
        <v>180</v>
      </c>
      <c r="E8" s="18">
        <v>15400</v>
      </c>
      <c r="F8" s="7">
        <f t="shared" si="0"/>
        <v>2772000</v>
      </c>
    </row>
    <row r="9" spans="1:6" x14ac:dyDescent="0.45">
      <c r="A9" s="19">
        <v>45791</v>
      </c>
      <c r="B9" s="10" t="s">
        <v>175</v>
      </c>
      <c r="C9" s="10" t="s">
        <v>177</v>
      </c>
      <c r="D9" s="25">
        <v>180</v>
      </c>
      <c r="E9" s="20">
        <v>18300</v>
      </c>
      <c r="F9" s="7">
        <f t="shared" si="0"/>
        <v>3294000</v>
      </c>
    </row>
    <row r="10" spans="1:6" x14ac:dyDescent="0.45">
      <c r="A10" s="19">
        <v>45785</v>
      </c>
      <c r="B10" s="10" t="s">
        <v>172</v>
      </c>
      <c r="C10" s="10" t="s">
        <v>165</v>
      </c>
      <c r="D10" s="17">
        <v>250</v>
      </c>
      <c r="E10" s="7">
        <v>16700</v>
      </c>
      <c r="F10" s="7">
        <f t="shared" si="0"/>
        <v>4175000</v>
      </c>
    </row>
    <row r="11" spans="1:6" x14ac:dyDescent="0.45">
      <c r="A11" s="19">
        <v>45791</v>
      </c>
      <c r="B11" s="10" t="s">
        <v>172</v>
      </c>
      <c r="C11" s="10" t="s">
        <v>165</v>
      </c>
      <c r="D11" s="17">
        <v>240</v>
      </c>
      <c r="E11" s="7">
        <v>19000</v>
      </c>
      <c r="F11" s="7">
        <f t="shared" si="0"/>
        <v>4560000</v>
      </c>
    </row>
    <row r="12" spans="1:6" x14ac:dyDescent="0.45">
      <c r="A12" s="19">
        <v>45784</v>
      </c>
      <c r="B12" s="10" t="s">
        <v>172</v>
      </c>
      <c r="C12" s="10" t="s">
        <v>165</v>
      </c>
      <c r="D12" s="10">
        <v>200</v>
      </c>
      <c r="E12" s="18">
        <v>21500</v>
      </c>
      <c r="F12" s="7">
        <f t="shared" si="0"/>
        <v>4300000</v>
      </c>
    </row>
    <row r="13" spans="1:6" x14ac:dyDescent="0.45">
      <c r="A13" s="19">
        <v>45793</v>
      </c>
      <c r="B13" s="10" t="s">
        <v>173</v>
      </c>
      <c r="C13" s="10" t="s">
        <v>166</v>
      </c>
      <c r="D13" s="17">
        <v>210</v>
      </c>
      <c r="E13" s="7">
        <v>16700</v>
      </c>
      <c r="F13" s="7">
        <f t="shared" si="0"/>
        <v>3507000</v>
      </c>
    </row>
    <row r="14" spans="1:6" x14ac:dyDescent="0.45">
      <c r="A14" s="19">
        <v>45785</v>
      </c>
      <c r="B14" s="10" t="s">
        <v>173</v>
      </c>
      <c r="C14" s="10" t="s">
        <v>166</v>
      </c>
      <c r="D14" s="25">
        <v>120</v>
      </c>
      <c r="E14" s="20">
        <v>18300</v>
      </c>
      <c r="F14" s="7">
        <f t="shared" si="0"/>
        <v>2196000</v>
      </c>
    </row>
    <row r="15" spans="1:6" x14ac:dyDescent="0.45">
      <c r="A15" s="19">
        <v>45788</v>
      </c>
      <c r="B15" s="10" t="s">
        <v>173</v>
      </c>
      <c r="C15" s="10" t="s">
        <v>166</v>
      </c>
      <c r="D15" s="10">
        <v>160</v>
      </c>
      <c r="E15" s="18">
        <v>15400</v>
      </c>
      <c r="F15" s="7">
        <f t="shared" si="0"/>
        <v>2464000</v>
      </c>
    </row>
  </sheetData>
  <sortState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"/>
  <sheetViews>
    <sheetView workbookViewId="0">
      <selection activeCell="F15" sqref="F15"/>
    </sheetView>
  </sheetViews>
  <sheetFormatPr defaultRowHeight="17" x14ac:dyDescent="0.45"/>
  <cols>
    <col min="4" max="4" width="8.6640625" customWidth="1"/>
    <col min="6" max="6" width="8.9140625" bestFit="1" customWidth="1"/>
  </cols>
  <sheetData>
    <row r="1" spans="1:7" ht="21" x14ac:dyDescent="0.45">
      <c r="A1" s="42" t="s">
        <v>181</v>
      </c>
      <c r="B1" s="42"/>
      <c r="C1" s="42"/>
      <c r="D1" s="42"/>
      <c r="E1" s="42"/>
      <c r="F1" s="42"/>
      <c r="G1" s="42"/>
    </row>
    <row r="3" spans="1:7" x14ac:dyDescent="0.45">
      <c r="A3" s="11" t="s">
        <v>179</v>
      </c>
      <c r="B3" s="11" t="s">
        <v>180</v>
      </c>
      <c r="C3" s="32" t="s">
        <v>182</v>
      </c>
      <c r="D3" s="11" t="s">
        <v>187</v>
      </c>
      <c r="E3" s="32" t="s">
        <v>188</v>
      </c>
      <c r="F3" s="11" t="s">
        <v>184</v>
      </c>
      <c r="G3" s="11" t="s">
        <v>183</v>
      </c>
    </row>
    <row r="4" spans="1:7" x14ac:dyDescent="0.45">
      <c r="A4" s="11" t="s">
        <v>189</v>
      </c>
      <c r="B4" s="11" t="s">
        <v>198</v>
      </c>
      <c r="C4" s="33">
        <v>1</v>
      </c>
      <c r="D4" s="23">
        <v>150000</v>
      </c>
      <c r="E4" s="34">
        <v>0.05</v>
      </c>
      <c r="F4" s="22" t="s">
        <v>186</v>
      </c>
      <c r="G4" s="23">
        <f>D4-(D4*E4)</f>
        <v>142500</v>
      </c>
    </row>
    <row r="5" spans="1:7" x14ac:dyDescent="0.45">
      <c r="A5" s="11" t="s">
        <v>190</v>
      </c>
      <c r="B5" s="11" t="s">
        <v>199</v>
      </c>
      <c r="C5" s="33">
        <v>3</v>
      </c>
      <c r="D5" s="23">
        <v>360000</v>
      </c>
      <c r="E5" s="34">
        <v>0.1</v>
      </c>
      <c r="F5" s="22" t="s">
        <v>185</v>
      </c>
      <c r="G5" s="23">
        <f t="shared" ref="G5:G12" si="0">D5-(D5*E5)</f>
        <v>324000</v>
      </c>
    </row>
    <row r="6" spans="1:7" x14ac:dyDescent="0.45">
      <c r="A6" s="11" t="s">
        <v>191</v>
      </c>
      <c r="B6" s="11" t="s">
        <v>198</v>
      </c>
      <c r="C6" s="33">
        <v>3</v>
      </c>
      <c r="D6" s="23">
        <v>450000</v>
      </c>
      <c r="E6" s="34">
        <v>0.12</v>
      </c>
      <c r="F6" s="22" t="s">
        <v>186</v>
      </c>
      <c r="G6" s="23">
        <f t="shared" si="0"/>
        <v>396000</v>
      </c>
    </row>
    <row r="7" spans="1:7" x14ac:dyDescent="0.45">
      <c r="A7" s="11" t="s">
        <v>193</v>
      </c>
      <c r="B7" s="11" t="s">
        <v>198</v>
      </c>
      <c r="C7" s="33">
        <v>3</v>
      </c>
      <c r="D7" s="23">
        <v>450000</v>
      </c>
      <c r="E7" s="34">
        <v>0.12</v>
      </c>
      <c r="F7" s="22" t="s">
        <v>186</v>
      </c>
      <c r="G7" s="23">
        <f t="shared" si="0"/>
        <v>396000</v>
      </c>
    </row>
    <row r="8" spans="1:7" x14ac:dyDescent="0.45">
      <c r="A8" s="11" t="s">
        <v>194</v>
      </c>
      <c r="B8" s="11" t="s">
        <v>198</v>
      </c>
      <c r="C8" s="33">
        <v>6</v>
      </c>
      <c r="D8" s="23">
        <v>900000</v>
      </c>
      <c r="E8" s="34">
        <v>0.25</v>
      </c>
      <c r="F8" s="22" t="s">
        <v>186</v>
      </c>
      <c r="G8" s="23">
        <f t="shared" si="0"/>
        <v>675000</v>
      </c>
    </row>
    <row r="9" spans="1:7" x14ac:dyDescent="0.45">
      <c r="A9" s="11" t="s">
        <v>192</v>
      </c>
      <c r="B9" s="11" t="s">
        <v>199</v>
      </c>
      <c r="C9" s="33">
        <v>1</v>
      </c>
      <c r="D9" s="23">
        <v>120000</v>
      </c>
      <c r="E9" s="34">
        <v>0</v>
      </c>
      <c r="F9" s="22" t="s">
        <v>185</v>
      </c>
      <c r="G9" s="23">
        <f t="shared" si="0"/>
        <v>120000</v>
      </c>
    </row>
    <row r="10" spans="1:7" x14ac:dyDescent="0.45">
      <c r="A10" s="11" t="s">
        <v>195</v>
      </c>
      <c r="B10" s="11" t="s">
        <v>199</v>
      </c>
      <c r="C10" s="33">
        <v>6</v>
      </c>
      <c r="D10" s="23">
        <v>720000</v>
      </c>
      <c r="E10" s="34">
        <v>0.2</v>
      </c>
      <c r="F10" s="22" t="s">
        <v>185</v>
      </c>
      <c r="G10" s="23">
        <f t="shared" si="0"/>
        <v>576000</v>
      </c>
    </row>
    <row r="11" spans="1:7" x14ac:dyDescent="0.45">
      <c r="A11" s="11" t="s">
        <v>196</v>
      </c>
      <c r="B11" s="11" t="s">
        <v>198</v>
      </c>
      <c r="C11" s="33">
        <v>1</v>
      </c>
      <c r="D11" s="23">
        <v>150000</v>
      </c>
      <c r="E11" s="34">
        <v>0.05</v>
      </c>
      <c r="F11" s="22" t="s">
        <v>186</v>
      </c>
      <c r="G11" s="23">
        <f t="shared" si="0"/>
        <v>142500</v>
      </c>
    </row>
    <row r="12" spans="1:7" x14ac:dyDescent="0.45">
      <c r="A12" s="11" t="s">
        <v>197</v>
      </c>
      <c r="B12" s="11" t="s">
        <v>199</v>
      </c>
      <c r="C12" s="33">
        <v>3</v>
      </c>
      <c r="D12" s="23">
        <v>360000</v>
      </c>
      <c r="E12" s="34">
        <v>0.1</v>
      </c>
      <c r="F12" s="22" t="s">
        <v>185</v>
      </c>
      <c r="G12" s="23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8" sqref="H8"/>
    </sheetView>
  </sheetViews>
  <sheetFormatPr defaultRowHeight="17" x14ac:dyDescent="0.45"/>
  <sheetData>
    <row r="1" spans="1:5" ht="21" x14ac:dyDescent="0.45">
      <c r="A1" s="42" t="s">
        <v>205</v>
      </c>
      <c r="B1" s="42"/>
      <c r="C1" s="42"/>
      <c r="D1" s="42"/>
      <c r="E1" s="42"/>
    </row>
    <row r="3" spans="1:5" x14ac:dyDescent="0.45">
      <c r="A3" s="21" t="s">
        <v>164</v>
      </c>
      <c r="B3" s="21" t="s">
        <v>206</v>
      </c>
      <c r="C3" s="21" t="s">
        <v>207</v>
      </c>
      <c r="D3" s="21" t="s">
        <v>208</v>
      </c>
      <c r="E3" s="21" t="s">
        <v>209</v>
      </c>
    </row>
    <row r="4" spans="1:5" x14ac:dyDescent="0.45">
      <c r="A4" s="21" t="s">
        <v>200</v>
      </c>
      <c r="B4" s="24">
        <v>2526</v>
      </c>
      <c r="C4" s="24">
        <v>2279</v>
      </c>
      <c r="D4" s="24">
        <v>2820</v>
      </c>
      <c r="E4" s="24">
        <f>SUM(B4:D4)</f>
        <v>7625</v>
      </c>
    </row>
    <row r="5" spans="1:5" x14ac:dyDescent="0.45">
      <c r="A5" s="21" t="s">
        <v>165</v>
      </c>
      <c r="B5" s="24">
        <v>814</v>
      </c>
      <c r="C5" s="24">
        <v>916</v>
      </c>
      <c r="D5" s="24">
        <v>895</v>
      </c>
      <c r="E5" s="24">
        <f t="shared" ref="E5:E10" si="0">SUM(B5:D5)</f>
        <v>2625</v>
      </c>
    </row>
    <row r="6" spans="1:5" x14ac:dyDescent="0.45">
      <c r="A6" s="21" t="s">
        <v>201</v>
      </c>
      <c r="B6" s="24">
        <v>785</v>
      </c>
      <c r="C6" s="24">
        <v>930</v>
      </c>
      <c r="D6" s="24">
        <v>904</v>
      </c>
      <c r="E6" s="24">
        <f t="shared" si="0"/>
        <v>2619</v>
      </c>
    </row>
    <row r="7" spans="1:5" x14ac:dyDescent="0.45">
      <c r="A7" s="21" t="s">
        <v>202</v>
      </c>
      <c r="B7" s="24">
        <v>604</v>
      </c>
      <c r="C7" s="24">
        <v>484</v>
      </c>
      <c r="D7" s="24">
        <v>690</v>
      </c>
      <c r="E7" s="24">
        <f t="shared" si="0"/>
        <v>1778</v>
      </c>
    </row>
    <row r="8" spans="1:5" x14ac:dyDescent="0.45">
      <c r="A8" s="21" t="s">
        <v>177</v>
      </c>
      <c r="B8" s="24">
        <v>476</v>
      </c>
      <c r="C8" s="24">
        <v>599</v>
      </c>
      <c r="D8" s="24">
        <v>623</v>
      </c>
      <c r="E8" s="24">
        <f t="shared" si="0"/>
        <v>1698</v>
      </c>
    </row>
    <row r="9" spans="1:5" x14ac:dyDescent="0.45">
      <c r="A9" s="21" t="s">
        <v>203</v>
      </c>
      <c r="B9" s="24">
        <v>3583</v>
      </c>
      <c r="C9" s="24">
        <v>4266</v>
      </c>
      <c r="D9" s="24">
        <v>4084</v>
      </c>
      <c r="E9" s="24">
        <f t="shared" si="0"/>
        <v>11933</v>
      </c>
    </row>
    <row r="10" spans="1:5" x14ac:dyDescent="0.45">
      <c r="A10" s="21" t="s">
        <v>204</v>
      </c>
      <c r="B10" s="24">
        <v>423</v>
      </c>
      <c r="C10" s="24">
        <v>395</v>
      </c>
      <c r="D10" s="24">
        <v>430</v>
      </c>
      <c r="E10" s="24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진유정</cp:lastModifiedBy>
  <dcterms:created xsi:type="dcterms:W3CDTF">2025-02-05T04:40:07Z</dcterms:created>
  <dcterms:modified xsi:type="dcterms:W3CDTF">2026-08-31T13:46:45Z</dcterms:modified>
</cp:coreProperties>
</file>