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oung\OneDrive\바탕 화면\"/>
    </mc:Choice>
  </mc:AlternateContent>
  <xr:revisionPtr revIDLastSave="0" documentId="13_ncr:1_{80F9ECFE-E006-4D2F-A4C6-19FC24C474AA}" xr6:coauthVersionLast="47" xr6:coauthVersionMax="47" xr10:uidLastSave="{00000000-0000-0000-0000-000000000000}"/>
  <bookViews>
    <workbookView xWindow="-108" yWindow="-108" windowWidth="23256" windowHeight="12456" firstSheet="1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13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'기본작업-4'!$A$3:$I$14</definedName>
    <definedName name="_xlnm.Criteria" localSheetId="3">'기본작업-4'!$A$17:$C$18</definedName>
    <definedName name="_xlnm.Extract" localSheetId="3">'기본작업-4'!$A$21:$E$21</definedName>
  </definedNames>
  <calcPr calcId="191029"/>
  <pivotCaches>
    <pivotCache cacheId="5" r:id="rId11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4" i="13" l="1"/>
  <c r="C35" i="13"/>
  <c r="C27" i="13"/>
  <c r="C28" i="13"/>
  <c r="C29" i="13"/>
  <c r="C30" i="13"/>
  <c r="C31" i="13"/>
  <c r="C32" i="13"/>
  <c r="C33" i="13"/>
  <c r="C26" i="13"/>
  <c r="J14" i="13"/>
  <c r="J15" i="13"/>
  <c r="J16" i="13"/>
  <c r="J17" i="13"/>
  <c r="J18" i="13"/>
  <c r="J19" i="13"/>
  <c r="J20" i="13"/>
  <c r="J21" i="13"/>
  <c r="J22" i="13"/>
  <c r="J13" i="13"/>
  <c r="J9" i="13"/>
  <c r="E18" i="5"/>
  <c r="D18" i="5"/>
  <c r="C18" i="5"/>
  <c r="E14" i="5"/>
  <c r="D14" i="5"/>
  <c r="C14" i="5"/>
  <c r="E11" i="5"/>
  <c r="D11" i="5"/>
  <c r="C11" i="5"/>
  <c r="E8" i="5"/>
  <c r="D8" i="5"/>
  <c r="D20" i="5" s="1"/>
  <c r="C8" i="5"/>
  <c r="C20" i="5" s="1"/>
  <c r="E5" i="5"/>
  <c r="E20" i="5" s="1"/>
  <c r="D5" i="5"/>
  <c r="C5" i="5"/>
  <c r="D13" i="13"/>
  <c r="D14" i="13"/>
  <c r="D15" i="13"/>
  <c r="D16" i="13"/>
  <c r="D17" i="13"/>
  <c r="D18" i="13"/>
  <c r="D19" i="13"/>
  <c r="D20" i="13"/>
  <c r="D21" i="13"/>
  <c r="D22" i="13"/>
  <c r="B6" i="12"/>
  <c r="B7" i="12" s="1"/>
  <c r="E3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F9" i="5"/>
  <c r="F16" i="5"/>
  <c r="F19" i="5" s="1"/>
  <c r="F10" i="5"/>
  <c r="F4" i="5"/>
  <c r="F12" i="5"/>
  <c r="F17" i="5"/>
  <c r="F7" i="5"/>
  <c r="F13" i="5"/>
  <c r="F6" i="5"/>
  <c r="G13" i="10"/>
  <c r="H13" i="10"/>
  <c r="I13" i="10"/>
  <c r="E13" i="10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B8" i="12" l="1"/>
  <c r="F21" i="5"/>
  <c r="F15" i="5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<sst xmlns="http://schemas.openxmlformats.org/spreadsheetml/2006/main" count="443" uniqueCount="327">
  <si>
    <t>거래처 연락현황</t>
  </si>
  <si>
    <t>전화번호</t>
  </si>
  <si>
    <t>지역</t>
  </si>
  <si>
    <t>성명</t>
  </si>
  <si>
    <t>합격</t>
  </si>
  <si>
    <t>불합격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</si>
  <si>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</si>
  <si>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</si>
  <si>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</si>
  <si>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</si>
  <si>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</si>
  <si>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</si>
  <si>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</si>
  <si>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</si>
  <si>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</si>
  <si>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</si>
  <si>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</si>
  <si>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</si>
  <si>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</si>
  <si>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</si>
  <si>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</si>
  <si>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</si>
  <si>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</si>
  <si>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</si>
  <si>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</si>
  <si>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</si>
  <si>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</si>
  <si>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직위</t>
  </si>
  <si>
    <t>신소진</t>
  </si>
  <si>
    <t>부장</t>
  </si>
  <si>
    <t>이은철</t>
  </si>
  <si>
    <t>과장</t>
  </si>
  <si>
    <t>박희천</t>
  </si>
  <si>
    <t>대리</t>
  </si>
  <si>
    <t>노수용</t>
  </si>
  <si>
    <t>조명섭</t>
  </si>
  <si>
    <t>이기수</t>
  </si>
  <si>
    <t>최신호</t>
  </si>
  <si>
    <t>박건창</t>
  </si>
  <si>
    <t>김재규</t>
  </si>
  <si>
    <t>김은소</t>
  </si>
  <si>
    <t>부서</t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</si>
  <si>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</si>
  <si>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</si>
  <si>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</si>
  <si>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</si>
  <si>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</si>
  <si>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</si>
  <si>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</si>
  <si>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</si>
  <si>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</si>
  <si>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</si>
  <si>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</si>
  <si>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</si>
  <si>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</si>
  <si>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</si>
  <si>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</si>
  <si>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</si>
  <si>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</si>
  <si>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</si>
  <si>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</si>
  <si>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</si>
  <si>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</si>
  <si>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</si>
  <si>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</si>
  <si>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</si>
  <si>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</si>
  <si>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</si>
  <si>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</si>
  <si>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</si>
  <si>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</si>
  <si>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</si>
  <si>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</si>
  <si>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</si>
  <si>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</si>
  <si>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</si>
  <si>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</si>
  <si>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</si>
  <si>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</si>
  <si>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</si>
  <si>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</si>
  <si>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</si>
  <si>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</si>
  <si>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</si>
  <si>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</si>
  <si>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</si>
  <si>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</si>
  <si>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</si>
  <si>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</si>
  <si>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</si>
  <si>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</si>
  <si>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</si>
  <si>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</si>
  <si>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</si>
  <si>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</si>
  <si>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</si>
  <si>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</si>
  <si>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</si>
  <si>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</si>
  <si>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</si>
  <si>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</si>
  <si>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</si>
  <si>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</si>
  <si>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</si>
  <si>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</si>
  <si>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</si>
  <si>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</si>
  <si>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</si>
  <si>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</si>
  <si>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</si>
  <si>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</si>
  <si>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</si>
  <si>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</si>
  <si>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</si>
  <si>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</si>
  <si>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</si>
  <si>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</si>
  <si>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</si>
  <si>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</si>
  <si>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</si>
  <si>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</si>
  <si>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</si>
  <si>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</si>
  <si>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</si>
  <si>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</si>
  <si>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</si>
  <si>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</si>
  <si>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</si>
  <si>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</si>
  <si>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</si>
  <si>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</si>
  <si>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</si>
  <si>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</si>
  <si>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</si>
  <si>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</si>
  <si>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</si>
  <si>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</si>
  <si>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</si>
  <si>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</si>
  <si>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</si>
  <si>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</si>
  <si>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</si>
  <si>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</si>
  <si>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</si>
  <si>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</si>
  <si>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</si>
  <si>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</si>
  <si>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</si>
  <si>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</si>
  <si>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</si>
  <si>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</si>
  <si>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</si>
  <si>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</si>
  <si>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</si>
  <si>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</si>
  <si>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</si>
  <si>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</si>
  <si>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</si>
  <si>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</si>
  <si>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</si>
  <si>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</si>
  <si>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</si>
  <si>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</si>
  <si>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</si>
  <si>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</si>
  <si>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</si>
  <si>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</si>
  <si>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</si>
  <si>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</si>
  <si>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</si>
  <si>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</si>
  <si>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</si>
  <si>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</si>
  <si>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</si>
  <si>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</si>
  <si>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</si>
  <si>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</si>
  <si>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</si>
  <si>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</si>
  <si>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</si>
  <si>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</si>
  <si>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</si>
  <si>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</si>
  <si>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</si>
  <si>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</si>
  <si>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</si>
  <si>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</si>
  <si>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</si>
  <si>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</si>
  <si>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</si>
  <si>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</si>
  <si>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</si>
  <si>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</si>
  <si>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</si>
  <si>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</si>
  <si>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</si>
  <si>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</si>
  <si>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</si>
  <si>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</si>
  <si>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</si>
  <si>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</si>
  <si>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</si>
  <si>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</si>
  <si>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</si>
  <si>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</si>
  <si>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</si>
  <si>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</si>
  <si>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</si>
  <si>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</si>
  <si>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</si>
  <si>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</si>
  <si>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</si>
  <si>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</si>
  <si>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</si>
  <si>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</si>
  <si>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</si>
  <si>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</si>
  <si>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</si>
  <si>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</si>
  <si>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</si>
  <si>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</si>
  <si>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</si>
  <si>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</si>
  <si>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</si>
  <si>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</si>
  <si>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</si>
  <si>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</si>
  <si>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</si>
  <si>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</si>
  <si>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</si>
  <si>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</si>
  <si>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</si>
  <si>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</si>
  <si>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</si>
  <si>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</si>
  <si>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</si>
  <si>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</si>
  <si>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</si>
  <si>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</si>
  <si>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</si>
  <si>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</si>
  <si>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</si>
  <si>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</si>
  <si>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</si>
  <si>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</si>
  <si>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</si>
  <si>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</si>
  <si>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</si>
  <si>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</si>
  <si>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</si>
  <si>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</si>
  <si>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</si>
  <si>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</si>
  <si>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</si>
  <si>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</si>
  <si>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</si>
  <si>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</si>
  <si>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</si>
  <si>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</si>
  <si>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</si>
  <si>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</si>
  <si>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</si>
  <si>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</si>
  <si>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</si>
  <si>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</si>
  <si>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</si>
  <si>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</si>
  <si>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</si>
  <si>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</si>
  <si>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</si>
  <si>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</si>
  <si>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</si>
  <si>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</si>
  <si>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</si>
  <si>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</si>
  <si>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</si>
  <si>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</si>
  <si>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</si>
  <si>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</si>
  <si>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</si>
  <si>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</si>
  <si>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</si>
  <si>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</si>
  <si>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</si>
  <si>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</si>
  <si>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</si>
  <si>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봅슬레이 예선</t>
    <phoneticPr fontId="1" type="noConversion"/>
  </si>
  <si>
    <t>참가번호</t>
    <phoneticPr fontId="1" type="noConversion"/>
  </si>
  <si>
    <t>지역</t>
    <phoneticPr fontId="1" type="noConversion"/>
  </si>
  <si>
    <t>1차</t>
    <phoneticPr fontId="1" type="noConversion"/>
  </si>
  <si>
    <t>2차</t>
    <phoneticPr fontId="1" type="noConversion"/>
  </si>
  <si>
    <t>결과</t>
    <phoneticPr fontId="1" type="noConversion"/>
  </si>
  <si>
    <t>인천</t>
    <phoneticPr fontId="1" type="noConversion"/>
  </si>
  <si>
    <t>부산</t>
    <phoneticPr fontId="1" type="noConversion"/>
  </si>
  <si>
    <t>서울</t>
    <phoneticPr fontId="1" type="noConversion"/>
  </si>
  <si>
    <t>경기</t>
    <phoneticPr fontId="1" type="noConversion"/>
  </si>
  <si>
    <t>광주</t>
    <phoneticPr fontId="1" type="noConversion"/>
  </si>
  <si>
    <t>제주</t>
    <phoneticPr fontId="1" type="noConversion"/>
  </si>
  <si>
    <t>강원</t>
    <phoneticPr fontId="1" type="noConversion"/>
  </si>
  <si>
    <t>사원번호</t>
    <phoneticPr fontId="1" type="noConversion"/>
  </si>
  <si>
    <t>사원정보</t>
    <phoneticPr fontId="1" type="noConversion"/>
  </si>
  <si>
    <t>&lt;부서번호표&gt;</t>
    <phoneticPr fontId="1" type="noConversion"/>
  </si>
  <si>
    <t>부서번호</t>
    <phoneticPr fontId="1" type="noConversion"/>
  </si>
  <si>
    <t>판매부</t>
    <phoneticPr fontId="1" type="noConversion"/>
  </si>
  <si>
    <t>관리부</t>
    <phoneticPr fontId="1" type="noConversion"/>
  </si>
  <si>
    <t>영업부</t>
    <phoneticPr fontId="1" type="noConversion"/>
  </si>
  <si>
    <t>공급지역</t>
    <phoneticPr fontId="1" type="noConversion"/>
  </si>
  <si>
    <t>경*</t>
    <phoneticPr fontId="1" type="noConversion"/>
  </si>
  <si>
    <t>&gt;=50</t>
    <phoneticPr fontId="1" type="noConversion"/>
  </si>
  <si>
    <t>&lt;=100</t>
    <phoneticPr fontId="1" type="noConversion"/>
  </si>
  <si>
    <t>제품명</t>
    <phoneticPr fontId="1" type="noConversion"/>
  </si>
  <si>
    <t>판매가격</t>
    <phoneticPr fontId="1" type="noConversion"/>
  </si>
  <si>
    <t>수익</t>
    <phoneticPr fontId="1" type="noConversion"/>
  </si>
  <si>
    <t>할인율</t>
    <phoneticPr fontId="1" type="noConversion"/>
  </si>
  <si>
    <t>합격 최소</t>
  </si>
  <si>
    <t>불합격 최소</t>
  </si>
  <si>
    <t>전체 최소값</t>
  </si>
  <si>
    <t>홍보부 평균</t>
  </si>
  <si>
    <t>총무부 평균</t>
  </si>
  <si>
    <t>영업부 평균</t>
  </si>
  <si>
    <t>관리부 평균</t>
  </si>
  <si>
    <t>인사부 평균</t>
  </si>
  <si>
    <t>전체 평균</t>
  </si>
  <si>
    <t>(모두)</t>
  </si>
  <si>
    <t>총합계</t>
  </si>
  <si>
    <t>합계 : 금액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</si>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</sst>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%&quot;"/>
    <numFmt numFmtId="178" formatCode="0_ 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0" fillId="0" borderId="1" xfId="1" applyNumberFormat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0" borderId="13" xfId="4" applyAlignment="1">
      <alignment horizontal="centerContinuous" vertical="center"/>
    </xf>
    <xf numFmtId="0" fontId="0" fillId="0" borderId="0" xfId="0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4" xfId="0" applyFont="1" applyBorder="1" applyAlignment="1">
      <alignment horizontal="right" vertical="center" indent="1"/>
    </xf>
    <xf numFmtId="177" fontId="9" fillId="0" borderId="14" xfId="2" applyNumberFormat="1" applyFont="1" applyBorder="1" applyAlignment="1">
      <alignment horizontal="center" vertical="center"/>
    </xf>
    <xf numFmtId="42" fontId="9" fillId="0" borderId="14" xfId="3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</cellXfs>
  <cellStyles count="5">
    <cellStyle name="백분율" xfId="2" builtinId="5"/>
    <cellStyle name="쉼표 [0]" xfId="1" builtinId="6"/>
    <cellStyle name="제목 1" xfId="4" builtinId="16"/>
    <cellStyle name="통화 [0]" xfId="3" builtinId="7"/>
    <cellStyle name="표준" xfId="0" builtinId="0"/>
  </cellStyles>
  <dxfs count="13">
    <dxf>
      <numFmt numFmtId="178" formatCode="0_ "/>
    </dxf>
    <dxf>
      <numFmt numFmtId="179" formatCode="0_);[Red]\(0\)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B8-483A-A306-4C4F382CE73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B8-483A-A306-4C4F382CE733}"/>
            </c:ext>
          </c:extLst>
        </c:ser>
        <c:ser>
          <c:idx val="3"/>
          <c:order val="3"/>
          <c:tx>
            <c:strRef>
              <c:f>차트작업!$F$3</c:f>
              <c:strCache>
                <c:ptCount val="1"/>
                <c:pt idx="0">
                  <c:v>4월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차트작업!$F$4:$F$11</c:f>
              <c:numCache>
                <c:formatCode>General</c:formatCode>
                <c:ptCount val="8"/>
                <c:pt idx="0">
                  <c:v>190</c:v>
                </c:pt>
                <c:pt idx="1">
                  <c:v>270</c:v>
                </c:pt>
                <c:pt idx="2">
                  <c:v>180</c:v>
                </c:pt>
                <c:pt idx="3">
                  <c:v>220</c:v>
                </c:pt>
                <c:pt idx="4">
                  <c:v>200</c:v>
                </c:pt>
                <c:pt idx="5">
                  <c:v>180</c:v>
                </c:pt>
                <c:pt idx="6">
                  <c:v>260</c:v>
                </c:pt>
                <c:pt idx="7">
                  <c:v>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DB8-483A-A306-4C4F382CE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01818464"/>
        <c:axId val="1501813184"/>
      </c:barChart>
      <c:catAx>
        <c:axId val="150181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oung" refreshedDate="46027.615692245374" createdVersion="8" refreshedVersion="8" minRefreshableVersion="3" recordCount="7" xr:uid="{33F00C38-18B0-4E16-BA67-DA4CA89B416C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5-02-10T00:00:00" maxDate="2025-09-03T00:00:00" count="6">
        <d v="2025-08-08T00:00:00"/>
        <d v="2025-07-21T00:00:00"/>
        <d v="2025-09-01T00:00:00"/>
        <d v="2025-09-02T00:00:00"/>
        <d v="2025-03-02T00:00:00"/>
        <d v="2025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340EC3-E02E-4F18-A018-BA3B83064B7E}" name="피벗 테이블1" cacheId="5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compact="0" compactData="0" multipleFieldFilters="0">
  <location ref="A15:E21" firstHeaderRow="1" firstDataRow="2" firstDataCol="1" rowPageCount="1" colPageCount="1"/>
  <pivotFields count="9">
    <pivotField axis="axisRow" compact="0" outline="0" showAll="0" sortType="descending">
      <items count="5">
        <item x="0"/>
        <item x="1"/>
        <item x="3"/>
        <item x="2"/>
        <item t="default"/>
      </items>
    </pivotField>
    <pivotField axis="axisCol" compact="0" outline="0" showAll="0">
      <items count="4">
        <item x="0"/>
        <item x="1"/>
        <item x="2"/>
        <item t="default"/>
      </items>
    </pivotField>
    <pivotField axis="axisPage" compact="0" numFmtId="14" outline="0" showAll="0">
      <items count="7">
        <item x="5"/>
        <item x="4"/>
        <item x="1"/>
        <item x="0"/>
        <item x="2"/>
        <item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numFmtId="41" outline="0" showAll="0"/>
    <pivotField compact="0" outline="0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 numFmtId="178"/>
  </dataFields>
  <formats count="2">
    <format dxfId="1">
      <pivotArea grandRow="1" grandCol="1" outline="0" collapsedLevelsAreSubtotals="1" fieldPosition="0"/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6657C9D-088B-41D6-BE40-2FEC584948B6}" name="표1" displayName="표1" ref="A3:G21" totalsRowShown="0" headerRowDxfId="2" dataDxfId="3" headerRowBorderDxfId="10" tableBorderDxfId="11">
  <autoFilter ref="A3:G21" xr:uid="{A6657C9D-088B-41D6-BE40-2FEC584948B6}"/>
  <tableColumns count="7">
    <tableColumn id="1" xr3:uid="{F01B8F12-0213-4194-80E8-59014DACE8F0}" name="성명" dataDxfId="9"/>
    <tableColumn id="2" xr3:uid="{93AE82AD-F2C4-44B3-99F1-66919AFCF65E}" name="지원부서"/>
    <tableColumn id="3" xr3:uid="{FAAFA224-7259-41AB-B628-91DD53B97DC4}" name="필기" dataDxfId="8"/>
    <tableColumn id="4" xr3:uid="{3F29F0D4-2048-49A2-9B11-1ACFB1C384BC}" name="자격증" dataDxfId="7"/>
    <tableColumn id="5" xr3:uid="{4934F0B8-52CE-4A88-89A8-A4362DE495D5}" name="면접" dataDxfId="6"/>
    <tableColumn id="6" xr3:uid="{75AF9730-AE63-4536-95A2-31BA1AADE319}" name="평균" dataDxfId="5"/>
    <tableColumn id="7" xr3:uid="{6E7F5D9B-88A3-4BEA-A11E-AF6B12F9A1A9}" name="결과" dataDxfId="4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/>
  </sheetViews>
  <sheetFormatPr defaultRowHeight="17.399999999999999" x14ac:dyDescent="0.4"/>
  <cols>
    <col min="1" max="1" width="10.3984375" bestFit="1" customWidth="1"/>
    <col min="2" max="2" width="16.19921875" bestFit="1" customWidth="1"/>
    <col min="3" max="3" width="12.69921875" bestFit="1" customWidth="1"/>
    <col min="5" max="5" width="10.3984375" bestFit="1" customWidth="1"/>
  </cols>
  <sheetData>
    <row r="1" spans="1:5" x14ac:dyDescent="0.4">
      <c r="A1" t="s">
        <v>0</v>
      </c>
    </row>
    <row r="3" spans="1:5" x14ac:dyDescent="0.4">
      <c r="A3" s="1"/>
      <c r="B3" s="1"/>
      <c r="C3" s="1"/>
      <c r="D3" s="1"/>
      <c r="E3" s="1"/>
    </row>
    <row r="4" spans="1:5" x14ac:dyDescent="0.4">
      <c r="A4" s="1"/>
      <c r="B4" s="1"/>
      <c r="D4" s="1"/>
      <c r="E4" s="1"/>
    </row>
    <row r="5" spans="1:5" x14ac:dyDescent="0.4">
      <c r="A5" s="1"/>
      <c r="B5" s="1"/>
      <c r="D5" s="1"/>
      <c r="E5" s="1"/>
    </row>
    <row r="6" spans="1:5" x14ac:dyDescent="0.4">
      <c r="A6" s="1"/>
      <c r="B6" s="1"/>
      <c r="D6" s="1"/>
      <c r="E6" s="1"/>
    </row>
    <row r="7" spans="1:5" x14ac:dyDescent="0.4">
      <c r="A7" s="1"/>
      <c r="B7" s="1"/>
      <c r="D7" s="1"/>
      <c r="E7" s="1"/>
    </row>
    <row r="8" spans="1:5" x14ac:dyDescent="0.4">
      <c r="A8" s="1"/>
      <c r="B8" s="1"/>
      <c r="D8" s="1"/>
      <c r="E8" s="1"/>
    </row>
    <row r="9" spans="1:5" x14ac:dyDescent="0.4">
      <c r="A9" s="1"/>
      <c r="B9" s="1"/>
      <c r="D9" s="1"/>
      <c r="E9" s="1"/>
    </row>
    <row r="10" spans="1:5" x14ac:dyDescent="0.4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workbookViewId="0">
      <selection sqref="A1:N1"/>
    </sheetView>
  </sheetViews>
  <sheetFormatPr defaultRowHeight="17.399999999999999" x14ac:dyDescent="0.4"/>
  <cols>
    <col min="2" max="14" width="6.59765625" customWidth="1"/>
  </cols>
  <sheetData>
    <row r="1" spans="1:14" ht="21" x14ac:dyDescent="0.4">
      <c r="A1" s="26" t="s">
        <v>248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x14ac:dyDescent="0.4">
      <c r="A2" t="s">
        <v>249</v>
      </c>
    </row>
    <row r="3" spans="1:14" x14ac:dyDescent="0.4">
      <c r="A3" s="5" t="s">
        <v>135</v>
      </c>
      <c r="B3" s="5" t="s">
        <v>41</v>
      </c>
      <c r="C3" s="5" t="s">
        <v>250</v>
      </c>
      <c r="D3" s="5" t="s">
        <v>251</v>
      </c>
      <c r="E3" s="5" t="s">
        <v>252</v>
      </c>
      <c r="F3" s="5" t="s">
        <v>253</v>
      </c>
      <c r="G3" s="5" t="s">
        <v>254</v>
      </c>
      <c r="H3" s="5" t="s">
        <v>255</v>
      </c>
      <c r="I3" s="5" t="s">
        <v>256</v>
      </c>
      <c r="J3" s="5" t="s">
        <v>257</v>
      </c>
      <c r="K3" s="5" t="s">
        <v>258</v>
      </c>
      <c r="L3" s="5" t="s">
        <v>259</v>
      </c>
      <c r="M3" s="5" t="s">
        <v>260</v>
      </c>
      <c r="N3" s="5" t="s">
        <v>261</v>
      </c>
    </row>
    <row r="4" spans="1:14" x14ac:dyDescent="0.4">
      <c r="A4" s="5" t="s">
        <v>262</v>
      </c>
      <c r="B4" s="5" t="s">
        <v>263</v>
      </c>
      <c r="C4" s="5">
        <v>500</v>
      </c>
      <c r="D4" s="5">
        <v>300</v>
      </c>
      <c r="E4" s="5">
        <v>250</v>
      </c>
      <c r="F4" s="5">
        <v>190</v>
      </c>
      <c r="G4" s="5">
        <v>280</v>
      </c>
      <c r="H4" s="5">
        <v>190</v>
      </c>
      <c r="I4" s="5">
        <v>200</v>
      </c>
      <c r="J4" s="5">
        <v>180</v>
      </c>
      <c r="K4" s="5">
        <v>300</v>
      </c>
      <c r="L4" s="5">
        <v>250</v>
      </c>
      <c r="M4" s="5">
        <v>230</v>
      </c>
      <c r="N4" s="5">
        <v>290</v>
      </c>
    </row>
    <row r="5" spans="1:14" x14ac:dyDescent="0.4">
      <c r="A5" s="5" t="s">
        <v>264</v>
      </c>
      <c r="B5" s="5" t="s">
        <v>263</v>
      </c>
      <c r="C5" s="5">
        <v>150</v>
      </c>
      <c r="D5" s="5">
        <v>240</v>
      </c>
      <c r="E5" s="5">
        <v>360</v>
      </c>
      <c r="F5" s="5">
        <v>270</v>
      </c>
      <c r="G5" s="5">
        <v>180</v>
      </c>
      <c r="H5" s="5">
        <v>180</v>
      </c>
      <c r="I5" s="5">
        <v>250</v>
      </c>
      <c r="J5" s="5">
        <v>160</v>
      </c>
      <c r="K5" s="5">
        <v>290</v>
      </c>
      <c r="L5" s="5">
        <v>240</v>
      </c>
      <c r="M5" s="5">
        <v>260</v>
      </c>
      <c r="N5" s="5">
        <v>250</v>
      </c>
    </row>
    <row r="6" spans="1:14" x14ac:dyDescent="0.4">
      <c r="A6" s="5" t="s">
        <v>268</v>
      </c>
      <c r="B6" s="5" t="s">
        <v>265</v>
      </c>
      <c r="C6" s="5">
        <v>200</v>
      </c>
      <c r="D6" s="5">
        <v>250</v>
      </c>
      <c r="E6" s="5">
        <v>250</v>
      </c>
      <c r="F6" s="5">
        <v>180</v>
      </c>
      <c r="G6" s="5">
        <v>190</v>
      </c>
      <c r="H6" s="5">
        <v>200</v>
      </c>
      <c r="I6" s="5">
        <v>230</v>
      </c>
      <c r="J6" s="5">
        <v>170</v>
      </c>
      <c r="K6" s="5">
        <v>300</v>
      </c>
      <c r="L6" s="5">
        <v>230</v>
      </c>
      <c r="M6" s="5">
        <v>270</v>
      </c>
      <c r="N6" s="5">
        <v>230</v>
      </c>
    </row>
    <row r="7" spans="1:14" x14ac:dyDescent="0.4">
      <c r="A7" s="5" t="s">
        <v>146</v>
      </c>
      <c r="B7" s="5" t="s">
        <v>266</v>
      </c>
      <c r="C7" s="5">
        <v>200</v>
      </c>
      <c r="D7" s="5">
        <v>160</v>
      </c>
      <c r="E7" s="5">
        <v>190</v>
      </c>
      <c r="F7" s="5">
        <v>220</v>
      </c>
      <c r="G7" s="5">
        <v>170</v>
      </c>
      <c r="H7" s="5">
        <v>270</v>
      </c>
      <c r="I7" s="5">
        <v>210</v>
      </c>
      <c r="J7" s="5">
        <v>210</v>
      </c>
      <c r="K7" s="5">
        <v>180</v>
      </c>
      <c r="L7" s="5">
        <v>280</v>
      </c>
      <c r="M7" s="5">
        <v>280</v>
      </c>
      <c r="N7" s="5">
        <v>280</v>
      </c>
    </row>
    <row r="8" spans="1:14" x14ac:dyDescent="0.4">
      <c r="A8" s="5" t="s">
        <v>149</v>
      </c>
      <c r="B8" s="5" t="s">
        <v>263</v>
      </c>
      <c r="C8" s="5">
        <v>150</v>
      </c>
      <c r="D8" s="5">
        <v>220</v>
      </c>
      <c r="E8" s="5">
        <v>300</v>
      </c>
      <c r="F8" s="5">
        <v>200</v>
      </c>
      <c r="G8" s="5">
        <v>210</v>
      </c>
      <c r="H8" s="5">
        <v>140</v>
      </c>
      <c r="I8" s="5">
        <v>250</v>
      </c>
      <c r="J8" s="5">
        <v>200</v>
      </c>
      <c r="K8" s="5">
        <v>190</v>
      </c>
      <c r="L8" s="5">
        <v>290</v>
      </c>
      <c r="M8" s="5">
        <v>280</v>
      </c>
      <c r="N8" s="5">
        <v>260</v>
      </c>
    </row>
    <row r="9" spans="1:14" x14ac:dyDescent="0.4">
      <c r="A9" s="5" t="s">
        <v>269</v>
      </c>
      <c r="B9" s="5" t="s">
        <v>265</v>
      </c>
      <c r="C9" s="5">
        <v>30</v>
      </c>
      <c r="D9" s="5">
        <v>100</v>
      </c>
      <c r="E9" s="5">
        <v>240</v>
      </c>
      <c r="F9" s="5">
        <v>180</v>
      </c>
      <c r="G9" s="5">
        <v>260</v>
      </c>
      <c r="H9" s="5">
        <v>180</v>
      </c>
      <c r="I9" s="5">
        <v>240</v>
      </c>
      <c r="J9" s="5">
        <v>220</v>
      </c>
      <c r="K9" s="5">
        <v>280</v>
      </c>
      <c r="L9" s="5">
        <v>240</v>
      </c>
      <c r="M9" s="5">
        <v>260</v>
      </c>
      <c r="N9" s="5">
        <v>260</v>
      </c>
    </row>
    <row r="10" spans="1:14" x14ac:dyDescent="0.4">
      <c r="A10" s="5" t="s">
        <v>143</v>
      </c>
      <c r="B10" s="5" t="s">
        <v>266</v>
      </c>
      <c r="C10" s="5">
        <v>150</v>
      </c>
      <c r="D10" s="5">
        <v>190</v>
      </c>
      <c r="E10" s="5">
        <v>290</v>
      </c>
      <c r="F10" s="5">
        <v>260</v>
      </c>
      <c r="G10" s="5">
        <v>150</v>
      </c>
      <c r="H10" s="5">
        <v>210</v>
      </c>
      <c r="I10" s="5">
        <v>180</v>
      </c>
      <c r="J10" s="5">
        <v>230</v>
      </c>
      <c r="K10" s="5">
        <v>260</v>
      </c>
      <c r="L10" s="5">
        <v>180</v>
      </c>
      <c r="M10" s="5">
        <v>230</v>
      </c>
      <c r="N10" s="5">
        <v>280</v>
      </c>
    </row>
    <row r="11" spans="1:14" x14ac:dyDescent="0.4">
      <c r="A11" s="5" t="s">
        <v>267</v>
      </c>
      <c r="B11" s="5" t="s">
        <v>266</v>
      </c>
      <c r="C11" s="5">
        <v>80</v>
      </c>
      <c r="D11" s="5">
        <v>200</v>
      </c>
      <c r="E11" s="5">
        <v>180</v>
      </c>
      <c r="F11" s="5">
        <v>240</v>
      </c>
      <c r="G11" s="5">
        <v>160</v>
      </c>
      <c r="H11" s="5">
        <v>230</v>
      </c>
      <c r="I11" s="5">
        <v>190</v>
      </c>
      <c r="J11" s="5">
        <v>310</v>
      </c>
      <c r="K11" s="5">
        <v>240</v>
      </c>
      <c r="L11" s="5">
        <v>190</v>
      </c>
      <c r="M11" s="5">
        <v>240</v>
      </c>
      <c r="N11" s="5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D4" sqref="D4:F13"/>
    </sheetView>
  </sheetViews>
  <sheetFormatPr defaultRowHeight="17.399999999999999" x14ac:dyDescent="0.4"/>
  <cols>
    <col min="2" max="2" width="10.3984375" bestFit="1" customWidth="1"/>
    <col min="7" max="7" width="10.3984375" bestFit="1" customWidth="1"/>
    <col min="8" max="8" width="10.69921875" bestFit="1" customWidth="1"/>
  </cols>
  <sheetData>
    <row r="1" spans="1:8" ht="28.05" customHeight="1" thickBot="1" x14ac:dyDescent="0.45">
      <c r="A1" s="34" t="s">
        <v>76</v>
      </c>
      <c r="B1" s="34"/>
      <c r="C1" s="34"/>
      <c r="D1" s="34"/>
      <c r="E1" s="34"/>
      <c r="F1" s="34"/>
      <c r="G1" s="34"/>
      <c r="H1" s="34"/>
    </row>
    <row r="2" spans="1:8" ht="18" thickTop="1" x14ac:dyDescent="0.4"/>
    <row r="3" spans="1:8" x14ac:dyDescent="0.4">
      <c r="A3" s="36" t="s">
        <v>2</v>
      </c>
      <c r="B3" s="36" t="s">
        <v>77</v>
      </c>
      <c r="C3" s="36" t="s">
        <v>78</v>
      </c>
      <c r="D3" s="36" t="s">
        <v>79</v>
      </c>
      <c r="E3" s="36" t="s">
        <v>8</v>
      </c>
      <c r="F3" s="36" t="s">
        <v>80</v>
      </c>
      <c r="G3" s="36" t="s">
        <v>81</v>
      </c>
      <c r="H3" s="36" t="s">
        <v>82</v>
      </c>
    </row>
    <row r="4" spans="1:8" x14ac:dyDescent="0.4">
      <c r="A4" s="37" t="s">
        <v>83</v>
      </c>
      <c r="B4" s="36" t="s">
        <v>84</v>
      </c>
      <c r="C4" s="36" t="s">
        <v>85</v>
      </c>
      <c r="D4" s="38">
        <v>500</v>
      </c>
      <c r="E4" s="38">
        <v>450</v>
      </c>
      <c r="F4" s="38">
        <v>50</v>
      </c>
      <c r="G4" s="39" t="s">
        <v>86</v>
      </c>
      <c r="H4" s="40">
        <v>150000</v>
      </c>
    </row>
    <row r="5" spans="1:8" x14ac:dyDescent="0.4">
      <c r="A5" s="37"/>
      <c r="B5" s="36" t="s">
        <v>87</v>
      </c>
      <c r="C5" s="36" t="s">
        <v>88</v>
      </c>
      <c r="D5" s="38">
        <v>250</v>
      </c>
      <c r="E5" s="38">
        <v>220</v>
      </c>
      <c r="F5" s="38">
        <v>30</v>
      </c>
      <c r="G5" s="39" t="s">
        <v>89</v>
      </c>
      <c r="H5" s="40">
        <v>90000</v>
      </c>
    </row>
    <row r="6" spans="1:8" x14ac:dyDescent="0.4">
      <c r="A6" s="37" t="s">
        <v>90</v>
      </c>
      <c r="B6" s="36" t="s">
        <v>91</v>
      </c>
      <c r="C6" s="36" t="s">
        <v>92</v>
      </c>
      <c r="D6" s="38">
        <v>350</v>
      </c>
      <c r="E6" s="38">
        <v>320</v>
      </c>
      <c r="F6" s="38">
        <v>30</v>
      </c>
      <c r="G6" s="39" t="s">
        <v>89</v>
      </c>
      <c r="H6" s="40">
        <v>90000</v>
      </c>
    </row>
    <row r="7" spans="1:8" x14ac:dyDescent="0.4">
      <c r="A7" s="37"/>
      <c r="B7" s="36" t="s">
        <v>93</v>
      </c>
      <c r="C7" s="36" t="s">
        <v>94</v>
      </c>
      <c r="D7" s="38">
        <v>250</v>
      </c>
      <c r="E7" s="38">
        <v>230</v>
      </c>
      <c r="F7" s="38">
        <v>20</v>
      </c>
      <c r="G7" s="39" t="s">
        <v>95</v>
      </c>
      <c r="H7" s="40">
        <v>60000</v>
      </c>
    </row>
    <row r="8" spans="1:8" x14ac:dyDescent="0.4">
      <c r="A8" s="37" t="s">
        <v>96</v>
      </c>
      <c r="B8" s="36" t="s">
        <v>97</v>
      </c>
      <c r="C8" s="36" t="s">
        <v>98</v>
      </c>
      <c r="D8" s="38">
        <v>300</v>
      </c>
      <c r="E8" s="38">
        <v>280</v>
      </c>
      <c r="F8" s="38">
        <v>20</v>
      </c>
      <c r="G8" s="39" t="s">
        <v>95</v>
      </c>
      <c r="H8" s="40">
        <v>60000</v>
      </c>
    </row>
    <row r="9" spans="1:8" x14ac:dyDescent="0.4">
      <c r="A9" s="37"/>
      <c r="B9" s="36" t="s">
        <v>99</v>
      </c>
      <c r="C9" s="36" t="s">
        <v>100</v>
      </c>
      <c r="D9" s="38">
        <v>200</v>
      </c>
      <c r="E9" s="38">
        <v>175</v>
      </c>
      <c r="F9" s="38">
        <v>25</v>
      </c>
      <c r="G9" s="39" t="s">
        <v>86</v>
      </c>
      <c r="H9" s="40">
        <v>75000</v>
      </c>
    </row>
    <row r="10" spans="1:8" x14ac:dyDescent="0.4">
      <c r="A10" s="37" t="s">
        <v>101</v>
      </c>
      <c r="B10" s="36" t="s">
        <v>102</v>
      </c>
      <c r="C10" s="36" t="s">
        <v>103</v>
      </c>
      <c r="D10" s="38">
        <v>300</v>
      </c>
      <c r="E10" s="38">
        <v>290</v>
      </c>
      <c r="F10" s="38">
        <v>10</v>
      </c>
      <c r="G10" s="39" t="s">
        <v>104</v>
      </c>
      <c r="H10" s="40">
        <v>30000</v>
      </c>
    </row>
    <row r="11" spans="1:8" x14ac:dyDescent="0.4">
      <c r="A11" s="37"/>
      <c r="B11" s="36" t="s">
        <v>105</v>
      </c>
      <c r="C11" s="36" t="s">
        <v>106</v>
      </c>
      <c r="D11" s="38">
        <v>200</v>
      </c>
      <c r="E11" s="38">
        <v>170</v>
      </c>
      <c r="F11" s="38">
        <v>30</v>
      </c>
      <c r="G11" s="39" t="s">
        <v>89</v>
      </c>
      <c r="H11" s="40">
        <v>90000</v>
      </c>
    </row>
    <row r="12" spans="1:8" x14ac:dyDescent="0.4">
      <c r="A12" s="37" t="s">
        <v>107</v>
      </c>
      <c r="B12" s="36" t="s">
        <v>108</v>
      </c>
      <c r="C12" s="36" t="s">
        <v>109</v>
      </c>
      <c r="D12" s="38">
        <v>400</v>
      </c>
      <c r="E12" s="38">
        <v>350</v>
      </c>
      <c r="F12" s="38">
        <v>50</v>
      </c>
      <c r="G12" s="39" t="s">
        <v>86</v>
      </c>
      <c r="H12" s="40">
        <v>150000</v>
      </c>
    </row>
    <row r="13" spans="1:8" x14ac:dyDescent="0.4">
      <c r="A13" s="37"/>
      <c r="B13" s="36" t="s">
        <v>110</v>
      </c>
      <c r="C13" s="36" t="s">
        <v>111</v>
      </c>
      <c r="D13" s="38">
        <v>250</v>
      </c>
      <c r="E13" s="38">
        <v>230</v>
      </c>
      <c r="F13" s="38">
        <v>20</v>
      </c>
      <c r="G13" s="39" t="s">
        <v>95</v>
      </c>
      <c r="H13" s="40">
        <v>60000</v>
      </c>
    </row>
  </sheetData>
  <mergeCells count="5">
    <mergeCell ref="A12:A13"/>
    <mergeCell ref="A10:A11"/>
    <mergeCell ref="A8:A9"/>
    <mergeCell ref="A6:A7"/>
    <mergeCell ref="A4:A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activeCell="G4" sqref="G4:G12"/>
    </sheetView>
  </sheetViews>
  <sheetFormatPr defaultRowHeight="17.399999999999999" x14ac:dyDescent="0.4"/>
  <sheetData>
    <row r="1" spans="1:8" ht="21" x14ac:dyDescent="0.4">
      <c r="A1" s="26" t="s">
        <v>112</v>
      </c>
      <c r="B1" s="26"/>
      <c r="C1" s="26"/>
      <c r="D1" s="26"/>
      <c r="E1" s="26"/>
      <c r="F1" s="26"/>
      <c r="G1" s="26"/>
      <c r="H1" s="26"/>
    </row>
    <row r="2" spans="1:8" x14ac:dyDescent="0.4">
      <c r="A2" t="s">
        <v>113</v>
      </c>
      <c r="H2" s="8" t="s">
        <v>114</v>
      </c>
    </row>
    <row r="3" spans="1:8" x14ac:dyDescent="0.4">
      <c r="A3" s="5" t="s">
        <v>26</v>
      </c>
      <c r="B3" s="5" t="s">
        <v>115</v>
      </c>
      <c r="C3" s="5" t="s">
        <v>116</v>
      </c>
      <c r="D3" s="5" t="s">
        <v>117</v>
      </c>
      <c r="E3" s="5" t="s">
        <v>118</v>
      </c>
      <c r="F3" s="5" t="s">
        <v>119</v>
      </c>
      <c r="G3" s="5" t="s">
        <v>120</v>
      </c>
      <c r="H3" s="5" t="s">
        <v>121</v>
      </c>
    </row>
    <row r="4" spans="1:8" x14ac:dyDescent="0.4">
      <c r="A4" s="5" t="s">
        <v>122</v>
      </c>
      <c r="B4" s="5" t="s">
        <v>83</v>
      </c>
      <c r="C4" s="5">
        <v>22</v>
      </c>
      <c r="D4" s="5">
        <v>8</v>
      </c>
      <c r="E4" s="5">
        <v>10</v>
      </c>
      <c r="F4" s="6">
        <f>C4*600+D4*1100+E4*1500</f>
        <v>37000</v>
      </c>
      <c r="G4" s="6">
        <f>F4*20%</f>
        <v>7400</v>
      </c>
      <c r="H4" s="5">
        <f>_xlfn.RANK.EQ(G4,$G$4:$G$12)</f>
        <v>2</v>
      </c>
    </row>
    <row r="5" spans="1:8" x14ac:dyDescent="0.4">
      <c r="A5" s="5" t="s">
        <v>123</v>
      </c>
      <c r="B5" s="5" t="s">
        <v>90</v>
      </c>
      <c r="C5" s="5">
        <v>18</v>
      </c>
      <c r="D5" s="5">
        <v>5</v>
      </c>
      <c r="E5" s="5">
        <v>5</v>
      </c>
      <c r="F5" s="6">
        <f t="shared" ref="F5:F12" si="0">C5*600+D5*1100+E5*1500</f>
        <v>23800</v>
      </c>
      <c r="G5" s="6">
        <f t="shared" ref="G5:G12" si="1">F5*20%</f>
        <v>4760</v>
      </c>
      <c r="H5" s="5">
        <f t="shared" ref="H5:H12" si="2">_xlfn.RANK.EQ(G5,$G$4:$G$12)</f>
        <v>9</v>
      </c>
    </row>
    <row r="6" spans="1:8" x14ac:dyDescent="0.4">
      <c r="A6" s="5" t="s">
        <v>124</v>
      </c>
      <c r="B6" s="5" t="s">
        <v>107</v>
      </c>
      <c r="C6" s="5">
        <v>15</v>
      </c>
      <c r="D6" s="5">
        <v>3</v>
      </c>
      <c r="E6" s="5">
        <v>10</v>
      </c>
      <c r="F6" s="6">
        <f t="shared" si="0"/>
        <v>27300</v>
      </c>
      <c r="G6" s="6">
        <f t="shared" si="1"/>
        <v>5460</v>
      </c>
      <c r="H6" s="5">
        <f t="shared" si="2"/>
        <v>6</v>
      </c>
    </row>
    <row r="7" spans="1:8" x14ac:dyDescent="0.4">
      <c r="A7" s="5" t="s">
        <v>125</v>
      </c>
      <c r="B7" s="5" t="s">
        <v>107</v>
      </c>
      <c r="C7" s="5">
        <v>10</v>
      </c>
      <c r="D7" s="5">
        <v>10</v>
      </c>
      <c r="E7" s="5">
        <v>6</v>
      </c>
      <c r="F7" s="6">
        <f t="shared" si="0"/>
        <v>26000</v>
      </c>
      <c r="G7" s="6">
        <f t="shared" si="1"/>
        <v>5200</v>
      </c>
      <c r="H7" s="5">
        <f t="shared" si="2"/>
        <v>8</v>
      </c>
    </row>
    <row r="8" spans="1:8" x14ac:dyDescent="0.4">
      <c r="A8" s="5" t="s">
        <v>126</v>
      </c>
      <c r="B8" s="5" t="s">
        <v>101</v>
      </c>
      <c r="C8" s="5">
        <v>20</v>
      </c>
      <c r="D8" s="5">
        <v>7</v>
      </c>
      <c r="E8" s="5">
        <v>5</v>
      </c>
      <c r="F8" s="6">
        <f t="shared" si="0"/>
        <v>27200</v>
      </c>
      <c r="G8" s="6">
        <f t="shared" si="1"/>
        <v>5440</v>
      </c>
      <c r="H8" s="5">
        <f t="shared" si="2"/>
        <v>7</v>
      </c>
    </row>
    <row r="9" spans="1:8" x14ac:dyDescent="0.4">
      <c r="A9" s="5" t="s">
        <v>127</v>
      </c>
      <c r="B9" s="5" t="s">
        <v>90</v>
      </c>
      <c r="C9" s="5">
        <v>22</v>
      </c>
      <c r="D9" s="5">
        <v>11</v>
      </c>
      <c r="E9" s="5">
        <v>4</v>
      </c>
      <c r="F9" s="6">
        <f t="shared" si="0"/>
        <v>31300</v>
      </c>
      <c r="G9" s="6">
        <f t="shared" si="1"/>
        <v>6260</v>
      </c>
      <c r="H9" s="5">
        <f t="shared" si="2"/>
        <v>4</v>
      </c>
    </row>
    <row r="10" spans="1:8" x14ac:dyDescent="0.4">
      <c r="A10" s="5" t="s">
        <v>128</v>
      </c>
      <c r="B10" s="5" t="s">
        <v>83</v>
      </c>
      <c r="C10" s="5">
        <v>30</v>
      </c>
      <c r="D10" s="5">
        <v>13</v>
      </c>
      <c r="E10" s="5">
        <v>5</v>
      </c>
      <c r="F10" s="6">
        <f t="shared" si="0"/>
        <v>39800</v>
      </c>
      <c r="G10" s="6">
        <f t="shared" si="1"/>
        <v>7960</v>
      </c>
      <c r="H10" s="5">
        <f t="shared" si="2"/>
        <v>1</v>
      </c>
    </row>
    <row r="11" spans="1:8" x14ac:dyDescent="0.4">
      <c r="A11" s="5" t="s">
        <v>129</v>
      </c>
      <c r="B11" s="5" t="s">
        <v>130</v>
      </c>
      <c r="C11" s="5">
        <v>15</v>
      </c>
      <c r="D11" s="5">
        <v>8</v>
      </c>
      <c r="E11" s="5">
        <v>12</v>
      </c>
      <c r="F11" s="6">
        <f t="shared" si="0"/>
        <v>35800</v>
      </c>
      <c r="G11" s="6">
        <f t="shared" si="1"/>
        <v>7160</v>
      </c>
      <c r="H11" s="5">
        <f t="shared" si="2"/>
        <v>3</v>
      </c>
    </row>
    <row r="12" spans="1:8" x14ac:dyDescent="0.4">
      <c r="A12" s="5" t="s">
        <v>131</v>
      </c>
      <c r="B12" s="5" t="s">
        <v>83</v>
      </c>
      <c r="C12" s="5">
        <v>10</v>
      </c>
      <c r="D12" s="5">
        <v>9</v>
      </c>
      <c r="E12" s="5">
        <v>8</v>
      </c>
      <c r="F12" s="6">
        <f t="shared" si="0"/>
        <v>27900</v>
      </c>
      <c r="G12" s="6">
        <f t="shared" si="1"/>
        <v>5580</v>
      </c>
      <c r="H12" s="5">
        <f t="shared" si="2"/>
        <v>5</v>
      </c>
    </row>
  </sheetData>
  <mergeCells count="1">
    <mergeCell ref="A1:H1"/>
  </mergeCells>
  <phoneticPr fontId="1" type="noConversion"/>
  <conditionalFormatting sqref="G4:G12">
    <cfRule type="top10" dxfId="12" priority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I22"/>
  <sheetViews>
    <sheetView workbookViewId="0">
      <selection activeCell="C11" sqref="C11"/>
    </sheetView>
  </sheetViews>
  <sheetFormatPr defaultRowHeight="17.399999999999999" x14ac:dyDescent="0.4"/>
  <cols>
    <col min="4" max="4" width="9.296875" bestFit="1" customWidth="1"/>
    <col min="7" max="9" width="11.69921875" bestFit="1" customWidth="1"/>
  </cols>
  <sheetData>
    <row r="1" spans="1:9" ht="21" x14ac:dyDescent="0.4">
      <c r="A1" s="26" t="s">
        <v>132</v>
      </c>
      <c r="B1" s="26"/>
      <c r="C1" s="26"/>
      <c r="D1" s="26"/>
      <c r="E1" s="26"/>
      <c r="F1" s="26"/>
      <c r="G1" s="26"/>
      <c r="H1" s="26"/>
      <c r="I1" s="26"/>
    </row>
    <row r="3" spans="1:9" x14ac:dyDescent="0.4">
      <c r="A3" s="5" t="s">
        <v>133</v>
      </c>
      <c r="B3" s="5" t="s">
        <v>134</v>
      </c>
      <c r="C3" s="5" t="s">
        <v>135</v>
      </c>
      <c r="D3" s="5" t="s">
        <v>136</v>
      </c>
      <c r="E3" s="5" t="s">
        <v>137</v>
      </c>
      <c r="F3" s="5" t="s">
        <v>138</v>
      </c>
      <c r="G3" s="5" t="s">
        <v>139</v>
      </c>
      <c r="H3" s="5" t="s">
        <v>119</v>
      </c>
      <c r="I3" s="5" t="s">
        <v>140</v>
      </c>
    </row>
    <row r="4" spans="1:9" x14ac:dyDescent="0.4">
      <c r="A4" s="5" t="s">
        <v>141</v>
      </c>
      <c r="B4" s="5" t="s">
        <v>142</v>
      </c>
      <c r="C4" s="5" t="s">
        <v>143</v>
      </c>
      <c r="D4" s="6">
        <v>15000</v>
      </c>
      <c r="E4" s="5">
        <v>100</v>
      </c>
      <c r="F4" s="9">
        <v>0.1</v>
      </c>
      <c r="G4" s="6">
        <v>900000</v>
      </c>
      <c r="H4" s="6">
        <v>1350000</v>
      </c>
      <c r="I4" s="6">
        <v>450000</v>
      </c>
    </row>
    <row r="5" spans="1:9" x14ac:dyDescent="0.4">
      <c r="A5" s="5" t="s">
        <v>144</v>
      </c>
      <c r="B5" s="5" t="s">
        <v>145</v>
      </c>
      <c r="C5" s="5" t="s">
        <v>146</v>
      </c>
      <c r="D5" s="6">
        <v>350000</v>
      </c>
      <c r="E5" s="5">
        <v>30</v>
      </c>
      <c r="F5" s="9">
        <v>0.03</v>
      </c>
      <c r="G5" s="6">
        <v>6300000</v>
      </c>
      <c r="H5" s="6">
        <v>10185000</v>
      </c>
      <c r="I5" s="6">
        <v>3885000</v>
      </c>
    </row>
    <row r="6" spans="1:9" x14ac:dyDescent="0.4">
      <c r="A6" s="5" t="s">
        <v>147</v>
      </c>
      <c r="B6" s="5" t="s">
        <v>148</v>
      </c>
      <c r="C6" s="5" t="s">
        <v>149</v>
      </c>
      <c r="D6" s="6">
        <v>200000</v>
      </c>
      <c r="E6" s="5">
        <v>50</v>
      </c>
      <c r="F6" s="9">
        <v>0.05</v>
      </c>
      <c r="G6" s="6">
        <v>6000000</v>
      </c>
      <c r="H6" s="6">
        <v>9500000</v>
      </c>
      <c r="I6" s="6">
        <v>3500000</v>
      </c>
    </row>
    <row r="7" spans="1:9" x14ac:dyDescent="0.4">
      <c r="A7" s="5" t="s">
        <v>150</v>
      </c>
      <c r="B7" s="5" t="s">
        <v>151</v>
      </c>
      <c r="C7" s="5" t="s">
        <v>143</v>
      </c>
      <c r="D7" s="6">
        <v>20000</v>
      </c>
      <c r="E7" s="5">
        <v>110</v>
      </c>
      <c r="F7" s="9">
        <v>0.1</v>
      </c>
      <c r="G7" s="6">
        <v>1320000</v>
      </c>
      <c r="H7" s="6">
        <v>1980000</v>
      </c>
      <c r="I7" s="6">
        <v>660000</v>
      </c>
    </row>
    <row r="8" spans="1:9" x14ac:dyDescent="0.4">
      <c r="A8" s="5" t="s">
        <v>152</v>
      </c>
      <c r="B8" s="5" t="s">
        <v>153</v>
      </c>
      <c r="C8" s="5" t="s">
        <v>146</v>
      </c>
      <c r="D8" s="6">
        <v>320000</v>
      </c>
      <c r="E8" s="5">
        <v>40</v>
      </c>
      <c r="F8" s="9">
        <v>0.08</v>
      </c>
      <c r="G8" s="6">
        <v>7680000</v>
      </c>
      <c r="H8" s="6">
        <v>12416000</v>
      </c>
      <c r="I8" s="6">
        <v>4736000</v>
      </c>
    </row>
    <row r="9" spans="1:9" x14ac:dyDescent="0.4">
      <c r="A9" s="5" t="s">
        <v>154</v>
      </c>
      <c r="B9" s="5" t="s">
        <v>155</v>
      </c>
      <c r="C9" s="5" t="s">
        <v>149</v>
      </c>
      <c r="D9" s="6">
        <v>250000</v>
      </c>
      <c r="E9" s="5">
        <v>40</v>
      </c>
      <c r="F9" s="9">
        <v>0.03</v>
      </c>
      <c r="G9" s="6">
        <v>6000000</v>
      </c>
      <c r="H9" s="6">
        <v>9700000</v>
      </c>
      <c r="I9" s="6">
        <v>3700000</v>
      </c>
    </row>
    <row r="10" spans="1:9" x14ac:dyDescent="0.4">
      <c r="A10" s="5" t="s">
        <v>156</v>
      </c>
      <c r="B10" s="5" t="s">
        <v>157</v>
      </c>
      <c r="C10" s="5" t="s">
        <v>143</v>
      </c>
      <c r="D10" s="6">
        <v>25000</v>
      </c>
      <c r="E10" s="5">
        <v>90</v>
      </c>
      <c r="F10" s="9">
        <v>0.1</v>
      </c>
      <c r="G10" s="6">
        <v>1350000</v>
      </c>
      <c r="H10" s="6">
        <v>2025000</v>
      </c>
      <c r="I10" s="6">
        <v>675000</v>
      </c>
    </row>
    <row r="11" spans="1:9" x14ac:dyDescent="0.4">
      <c r="A11" s="5" t="s">
        <v>158</v>
      </c>
      <c r="B11" s="5" t="s">
        <v>159</v>
      </c>
      <c r="C11" s="5" t="s">
        <v>146</v>
      </c>
      <c r="D11" s="6">
        <v>300000</v>
      </c>
      <c r="E11" s="5">
        <v>35</v>
      </c>
      <c r="F11" s="9">
        <v>0.06</v>
      </c>
      <c r="G11" s="6">
        <v>6300000</v>
      </c>
      <c r="H11" s="6">
        <v>10185000</v>
      </c>
      <c r="I11" s="6">
        <v>3885000</v>
      </c>
    </row>
    <row r="12" spans="1:9" x14ac:dyDescent="0.4">
      <c r="A12" s="5" t="s">
        <v>160</v>
      </c>
      <c r="B12" s="5" t="s">
        <v>161</v>
      </c>
      <c r="C12" s="5" t="s">
        <v>149</v>
      </c>
      <c r="D12" s="6">
        <v>230000</v>
      </c>
      <c r="E12" s="5">
        <v>30</v>
      </c>
      <c r="F12" s="9">
        <v>0.03</v>
      </c>
      <c r="G12" s="6">
        <v>4140000</v>
      </c>
      <c r="H12" s="6">
        <v>6693000</v>
      </c>
      <c r="I12" s="6">
        <v>2553000</v>
      </c>
    </row>
    <row r="13" spans="1:9" x14ac:dyDescent="0.4">
      <c r="A13" s="27" t="s">
        <v>163</v>
      </c>
      <c r="B13" s="27"/>
      <c r="C13" s="27"/>
      <c r="D13" s="27"/>
      <c r="E13" s="5">
        <f>SUM(E4:E12)</f>
        <v>525</v>
      </c>
      <c r="F13" s="12"/>
      <c r="G13" s="10">
        <f t="shared" ref="G13:I13" si="0">SUM(G4:G12)</f>
        <v>39990000</v>
      </c>
      <c r="H13" s="10">
        <f t="shared" si="0"/>
        <v>64034000</v>
      </c>
      <c r="I13" s="10">
        <f t="shared" si="0"/>
        <v>24044000</v>
      </c>
    </row>
    <row r="14" spans="1:9" x14ac:dyDescent="0.4">
      <c r="A14" t="s">
        <v>164</v>
      </c>
      <c r="C14" s="11">
        <v>0.6</v>
      </c>
    </row>
    <row r="15" spans="1:9" x14ac:dyDescent="0.4">
      <c r="A15" s="1"/>
      <c r="B15" s="1"/>
      <c r="C15" s="1"/>
      <c r="D15" s="1"/>
    </row>
    <row r="16" spans="1:9" x14ac:dyDescent="0.4">
      <c r="A16" s="1"/>
      <c r="B16" s="1"/>
      <c r="C16" s="1"/>
      <c r="D16" s="1"/>
    </row>
    <row r="17" spans="1:5" x14ac:dyDescent="0.4">
      <c r="A17" s="1" t="s">
        <v>306</v>
      </c>
      <c r="B17" s="1" t="s">
        <v>205</v>
      </c>
      <c r="C17" s="1" t="s">
        <v>205</v>
      </c>
      <c r="D17" s="1"/>
    </row>
    <row r="18" spans="1:5" x14ac:dyDescent="0.4">
      <c r="A18" s="1" t="s">
        <v>307</v>
      </c>
      <c r="B18" s="1" t="s">
        <v>308</v>
      </c>
      <c r="C18" s="1" t="s">
        <v>309</v>
      </c>
      <c r="D18" s="1"/>
    </row>
    <row r="19" spans="1:5" x14ac:dyDescent="0.4">
      <c r="A19" s="1"/>
      <c r="B19" s="1"/>
      <c r="C19" s="1"/>
      <c r="D19" s="1"/>
    </row>
    <row r="20" spans="1:5" x14ac:dyDescent="0.4">
      <c r="A20" s="1"/>
      <c r="B20" s="1"/>
      <c r="C20" s="1"/>
      <c r="D20" s="1"/>
    </row>
    <row r="21" spans="1:5" x14ac:dyDescent="0.4">
      <c r="A21" t="s">
        <v>310</v>
      </c>
      <c r="B21" t="s">
        <v>311</v>
      </c>
      <c r="C21" t="s">
        <v>205</v>
      </c>
      <c r="D21" t="s">
        <v>312</v>
      </c>
      <c r="E21" t="s">
        <v>313</v>
      </c>
    </row>
    <row r="22" spans="1:5" x14ac:dyDescent="0.4">
      <c r="A22" s="5" t="s">
        <v>143</v>
      </c>
      <c r="B22" s="6">
        <v>15000</v>
      </c>
      <c r="C22" s="5">
        <v>100</v>
      </c>
      <c r="D22" s="6">
        <v>450000</v>
      </c>
      <c r="E22" s="9">
        <v>0.1</v>
      </c>
    </row>
  </sheetData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8151D-9CC5-4917-BA2A-BB0A1B58C7BA}">
  <dimension ref="A1:J35"/>
  <sheetViews>
    <sheetView workbookViewId="0">
      <selection activeCell="E3" sqref="E3"/>
    </sheetView>
  </sheetViews>
  <sheetFormatPr defaultRowHeight="17.399999999999999" x14ac:dyDescent="0.4"/>
  <cols>
    <col min="1" max="1" width="10.3984375" bestFit="1" customWidth="1"/>
    <col min="2" max="2" width="10.69921875" bestFit="1" customWidth="1"/>
    <col min="3" max="3" width="8.69921875" customWidth="1"/>
    <col min="5" max="5" width="9.59765625" bestFit="1" customWidth="1"/>
    <col min="7" max="7" width="10.19921875" bestFit="1" customWidth="1"/>
    <col min="9" max="9" width="10.59765625" bestFit="1" customWidth="1"/>
    <col min="10" max="10" width="22.19921875" bestFit="1" customWidth="1"/>
  </cols>
  <sheetData>
    <row r="1" spans="1:10" x14ac:dyDescent="0.4">
      <c r="A1" s="2" t="s">
        <v>17</v>
      </c>
      <c r="B1" s="3" t="s">
        <v>286</v>
      </c>
      <c r="G1" s="2" t="s">
        <v>18</v>
      </c>
      <c r="H1" s="3" t="s">
        <v>6</v>
      </c>
    </row>
    <row r="2" spans="1:10" x14ac:dyDescent="0.4">
      <c r="A2" s="5" t="s">
        <v>287</v>
      </c>
      <c r="B2" s="5" t="s">
        <v>288</v>
      </c>
      <c r="C2" s="5" t="s">
        <v>289</v>
      </c>
      <c r="D2" s="5" t="s">
        <v>290</v>
      </c>
      <c r="E2" s="25" t="s">
        <v>291</v>
      </c>
      <c r="G2" s="5" t="s">
        <v>7</v>
      </c>
      <c r="H2" s="5" t="s">
        <v>8</v>
      </c>
      <c r="I2" s="5" t="s">
        <v>9</v>
      </c>
    </row>
    <row r="3" spans="1:10" x14ac:dyDescent="0.4">
      <c r="A3" s="5">
        <v>15001</v>
      </c>
      <c r="B3" s="5" t="s">
        <v>292</v>
      </c>
      <c r="C3" s="5">
        <v>48.61</v>
      </c>
      <c r="D3" s="5">
        <v>48.28</v>
      </c>
      <c r="E3" s="5"/>
      <c r="G3" s="5" t="s">
        <v>10</v>
      </c>
      <c r="H3" s="5">
        <v>135</v>
      </c>
      <c r="I3" s="6">
        <v>1147500</v>
      </c>
    </row>
    <row r="4" spans="1:10" x14ac:dyDescent="0.4">
      <c r="A4" s="5">
        <v>15002</v>
      </c>
      <c r="B4" s="5" t="s">
        <v>293</v>
      </c>
      <c r="C4" s="5">
        <v>45.55</v>
      </c>
      <c r="D4" s="5">
        <v>46.13</v>
      </c>
      <c r="E4" s="5"/>
      <c r="G4" s="5" t="s">
        <v>11</v>
      </c>
      <c r="H4" s="5">
        <v>87</v>
      </c>
      <c r="I4" s="6">
        <v>1000500</v>
      </c>
    </row>
    <row r="5" spans="1:10" x14ac:dyDescent="0.4">
      <c r="A5" s="5">
        <v>15003</v>
      </c>
      <c r="B5" s="5" t="s">
        <v>294</v>
      </c>
      <c r="C5" s="5">
        <v>49.79</v>
      </c>
      <c r="D5" s="5">
        <v>48.36</v>
      </c>
      <c r="E5" s="5"/>
      <c r="G5" s="5" t="s">
        <v>12</v>
      </c>
      <c r="H5" s="5">
        <v>168</v>
      </c>
      <c r="I5" s="6">
        <v>1344000</v>
      </c>
    </row>
    <row r="6" spans="1:10" x14ac:dyDescent="0.4">
      <c r="A6" s="5">
        <v>15004</v>
      </c>
      <c r="B6" s="5" t="s">
        <v>295</v>
      </c>
      <c r="C6" s="5">
        <v>47.86</v>
      </c>
      <c r="D6" s="5">
        <v>48.15</v>
      </c>
      <c r="E6" s="5"/>
      <c r="G6" s="5" t="s">
        <v>13</v>
      </c>
      <c r="H6" s="5">
        <v>210</v>
      </c>
      <c r="I6" s="6">
        <v>945000</v>
      </c>
    </row>
    <row r="7" spans="1:10" x14ac:dyDescent="0.4">
      <c r="A7" s="5">
        <v>15005</v>
      </c>
      <c r="B7" s="5" t="s">
        <v>296</v>
      </c>
      <c r="C7" s="5">
        <v>46.04</v>
      </c>
      <c r="D7" s="5">
        <v>46.41</v>
      </c>
      <c r="E7" s="5"/>
      <c r="G7" s="5" t="s">
        <v>14</v>
      </c>
      <c r="H7" s="5">
        <v>109</v>
      </c>
      <c r="I7" s="6">
        <v>654000</v>
      </c>
      <c r="J7" s="28" t="s">
        <v>19</v>
      </c>
    </row>
    <row r="8" spans="1:10" x14ac:dyDescent="0.4">
      <c r="A8" s="5">
        <v>15006</v>
      </c>
      <c r="B8" s="5" t="s">
        <v>297</v>
      </c>
      <c r="C8" s="5">
        <v>48.22</v>
      </c>
      <c r="D8" s="5">
        <v>48.19</v>
      </c>
      <c r="E8" s="5"/>
      <c r="G8" s="5" t="s">
        <v>15</v>
      </c>
      <c r="H8" s="5">
        <v>264</v>
      </c>
      <c r="I8" s="6">
        <v>1452000</v>
      </c>
      <c r="J8" s="29"/>
    </row>
    <row r="9" spans="1:10" x14ac:dyDescent="0.4">
      <c r="A9" s="5">
        <v>15007</v>
      </c>
      <c r="B9" s="5" t="s">
        <v>298</v>
      </c>
      <c r="C9" s="5">
        <v>46.17</v>
      </c>
      <c r="D9" s="5">
        <v>45.99</v>
      </c>
      <c r="E9" s="5"/>
      <c r="G9" s="5" t="s">
        <v>16</v>
      </c>
      <c r="H9" s="5">
        <v>67</v>
      </c>
      <c r="I9" s="6">
        <v>435500</v>
      </c>
      <c r="J9" s="5" t="str">
        <f>COUNTIFS(I3:I9,"&gt;1000000",H3:H9,"&gt;="&amp;AVERAGE($H$3:$H$8))&amp;"개"</f>
        <v>2개</v>
      </c>
    </row>
    <row r="11" spans="1:10" x14ac:dyDescent="0.4">
      <c r="A11" s="23" t="s">
        <v>270</v>
      </c>
      <c r="B11" s="3" t="s">
        <v>271</v>
      </c>
      <c r="G11" s="2" t="s">
        <v>23</v>
      </c>
      <c r="H11" s="3" t="s">
        <v>24</v>
      </c>
    </row>
    <row r="12" spans="1:10" x14ac:dyDescent="0.4">
      <c r="A12" s="5" t="s">
        <v>272</v>
      </c>
      <c r="B12" s="5" t="s">
        <v>283</v>
      </c>
      <c r="C12" s="5" t="s">
        <v>284</v>
      </c>
      <c r="D12" s="25" t="s">
        <v>285</v>
      </c>
      <c r="G12" s="5" t="s">
        <v>299</v>
      </c>
      <c r="H12" s="5" t="s">
        <v>26</v>
      </c>
      <c r="I12" s="5" t="s">
        <v>27</v>
      </c>
      <c r="J12" s="25" t="s">
        <v>300</v>
      </c>
    </row>
    <row r="13" spans="1:10" x14ac:dyDescent="0.4">
      <c r="A13" s="5" t="s">
        <v>273</v>
      </c>
      <c r="B13" s="7">
        <v>45786</v>
      </c>
      <c r="C13" s="5">
        <v>7</v>
      </c>
      <c r="D13" s="5" t="str">
        <f>MONTH(WORKDAY(B13,C13))&amp;"/"&amp;DAY(WORKDAY(B13,C13))</f>
        <v>5/20</v>
      </c>
      <c r="G13" s="5">
        <v>200612054</v>
      </c>
      <c r="H13" s="5" t="s">
        <v>28</v>
      </c>
      <c r="I13" s="5" t="s">
        <v>29</v>
      </c>
      <c r="J13" s="5" t="str">
        <f>LEFT(G13,4)&amp; "년입사 "&amp; VLOOKUP(MID(G13,5,1)*1,$G$25:$H$28,2,FALSE)</f>
        <v>2006년입사 영업부</v>
      </c>
    </row>
    <row r="14" spans="1:10" x14ac:dyDescent="0.4">
      <c r="A14" s="5" t="s">
        <v>274</v>
      </c>
      <c r="B14" s="7">
        <v>45788</v>
      </c>
      <c r="C14" s="5">
        <v>8</v>
      </c>
      <c r="D14" s="5" t="str">
        <f t="shared" ref="D14:D22" si="0">MONTH(WORKDAY(B14,C14))&amp;"/"&amp;DAY(WORKDAY(B14,C14))</f>
        <v>5/21</v>
      </c>
      <c r="G14" s="5">
        <v>201428619</v>
      </c>
      <c r="H14" s="5" t="s">
        <v>30</v>
      </c>
      <c r="I14" s="5" t="s">
        <v>31</v>
      </c>
      <c r="J14" s="5" t="str">
        <f t="shared" ref="J14:J22" si="1">LEFT(G14,4)&amp; "년입사 "&amp; VLOOKUP(MID(G14,5,1)*1,$G$25:$H$28,2,FALSE)</f>
        <v>2014년입사 관리부</v>
      </c>
    </row>
    <row r="15" spans="1:10" x14ac:dyDescent="0.4">
      <c r="A15" s="5" t="s">
        <v>275</v>
      </c>
      <c r="B15" s="7">
        <v>45792</v>
      </c>
      <c r="C15" s="5">
        <v>5</v>
      </c>
      <c r="D15" s="5" t="str">
        <f t="shared" si="0"/>
        <v>5/22</v>
      </c>
      <c r="G15" s="5">
        <v>201819342</v>
      </c>
      <c r="H15" s="5" t="s">
        <v>32</v>
      </c>
      <c r="I15" s="5" t="s">
        <v>33</v>
      </c>
      <c r="J15" s="5" t="str">
        <f t="shared" si="1"/>
        <v>2018년입사 영업부</v>
      </c>
    </row>
    <row r="16" spans="1:10" x14ac:dyDescent="0.4">
      <c r="A16" s="5" t="s">
        <v>276</v>
      </c>
      <c r="B16" s="7">
        <v>45793</v>
      </c>
      <c r="C16" s="5">
        <v>9</v>
      </c>
      <c r="D16" s="5" t="str">
        <f t="shared" si="0"/>
        <v>5/29</v>
      </c>
      <c r="G16" s="5">
        <v>201337023</v>
      </c>
      <c r="H16" s="5" t="s">
        <v>34</v>
      </c>
      <c r="I16" s="5" t="s">
        <v>31</v>
      </c>
      <c r="J16" s="5" t="str">
        <f t="shared" si="1"/>
        <v>2013년입사 판매부</v>
      </c>
    </row>
    <row r="17" spans="1:10" x14ac:dyDescent="0.4">
      <c r="A17" s="5" t="s">
        <v>277</v>
      </c>
      <c r="B17" s="7">
        <v>45799</v>
      </c>
      <c r="C17" s="5">
        <v>6</v>
      </c>
      <c r="D17" s="5" t="str">
        <f t="shared" si="0"/>
        <v>5/30</v>
      </c>
      <c r="G17" s="5">
        <v>201929855</v>
      </c>
      <c r="H17" s="5" t="s">
        <v>35</v>
      </c>
      <c r="I17" s="5" t="s">
        <v>33</v>
      </c>
      <c r="J17" s="5" t="str">
        <f t="shared" si="1"/>
        <v>2019년입사 관리부</v>
      </c>
    </row>
    <row r="18" spans="1:10" x14ac:dyDescent="0.4">
      <c r="A18" s="5" t="s">
        <v>278</v>
      </c>
      <c r="B18" s="7">
        <v>45799</v>
      </c>
      <c r="C18" s="5">
        <v>7</v>
      </c>
      <c r="D18" s="5" t="str">
        <f t="shared" si="0"/>
        <v>6/2</v>
      </c>
      <c r="G18" s="5">
        <v>200929944</v>
      </c>
      <c r="H18" s="5" t="s">
        <v>36</v>
      </c>
      <c r="I18" s="5" t="s">
        <v>29</v>
      </c>
      <c r="J18" s="5" t="str">
        <f t="shared" si="1"/>
        <v>2009년입사 관리부</v>
      </c>
    </row>
    <row r="19" spans="1:10" x14ac:dyDescent="0.4">
      <c r="A19" s="5" t="s">
        <v>279</v>
      </c>
      <c r="B19" s="7">
        <v>45802</v>
      </c>
      <c r="C19" s="5">
        <v>5</v>
      </c>
      <c r="D19" s="5" t="str">
        <f t="shared" si="0"/>
        <v>5/30</v>
      </c>
      <c r="G19" s="5">
        <v>201813058</v>
      </c>
      <c r="H19" s="5" t="s">
        <v>37</v>
      </c>
      <c r="I19" s="5" t="s">
        <v>33</v>
      </c>
      <c r="J19" s="5" t="str">
        <f t="shared" si="1"/>
        <v>2018년입사 영업부</v>
      </c>
    </row>
    <row r="20" spans="1:10" x14ac:dyDescent="0.4">
      <c r="A20" s="5" t="s">
        <v>280</v>
      </c>
      <c r="B20" s="7">
        <v>45803</v>
      </c>
      <c r="C20" s="5">
        <v>9</v>
      </c>
      <c r="D20" s="5" t="str">
        <f t="shared" si="0"/>
        <v>6/6</v>
      </c>
      <c r="G20" s="5">
        <v>200835196</v>
      </c>
      <c r="H20" s="5" t="s">
        <v>38</v>
      </c>
      <c r="I20" s="5" t="s">
        <v>29</v>
      </c>
      <c r="J20" s="5" t="str">
        <f t="shared" si="1"/>
        <v>2008년입사 판매부</v>
      </c>
    </row>
    <row r="21" spans="1:10" x14ac:dyDescent="0.4">
      <c r="A21" s="5" t="s">
        <v>281</v>
      </c>
      <c r="B21" s="7">
        <v>45806</v>
      </c>
      <c r="C21" s="5">
        <v>8</v>
      </c>
      <c r="D21" s="5" t="str">
        <f t="shared" si="0"/>
        <v>6/10</v>
      </c>
      <c r="G21" s="5">
        <v>201310487</v>
      </c>
      <c r="H21" s="5" t="s">
        <v>39</v>
      </c>
      <c r="I21" s="5" t="s">
        <v>31</v>
      </c>
      <c r="J21" s="5" t="str">
        <f t="shared" si="1"/>
        <v>2013년입사 영업부</v>
      </c>
    </row>
    <row r="22" spans="1:10" x14ac:dyDescent="0.4">
      <c r="A22" s="5" t="s">
        <v>282</v>
      </c>
      <c r="B22" s="7">
        <v>45807</v>
      </c>
      <c r="C22" s="5">
        <v>6</v>
      </c>
      <c r="D22" s="5" t="str">
        <f t="shared" si="0"/>
        <v>6/9</v>
      </c>
      <c r="G22" s="5">
        <v>201931199</v>
      </c>
      <c r="H22" s="5" t="s">
        <v>40</v>
      </c>
      <c r="I22" s="5" t="s">
        <v>33</v>
      </c>
      <c r="J22" s="5" t="str">
        <f t="shared" si="1"/>
        <v>2019년입사 판매부</v>
      </c>
    </row>
    <row r="24" spans="1:10" x14ac:dyDescent="0.4">
      <c r="A24" s="2" t="s">
        <v>42</v>
      </c>
      <c r="B24" s="3" t="s">
        <v>43</v>
      </c>
      <c r="G24" s="30" t="s">
        <v>301</v>
      </c>
      <c r="H24" s="30"/>
    </row>
    <row r="25" spans="1:10" x14ac:dyDescent="0.4">
      <c r="A25" s="5" t="s">
        <v>3</v>
      </c>
      <c r="B25" s="5" t="s">
        <v>20</v>
      </c>
      <c r="C25" s="25" t="s">
        <v>44</v>
      </c>
      <c r="D25" s="5" t="s">
        <v>45</v>
      </c>
      <c r="E25" s="5" t="s">
        <v>25</v>
      </c>
      <c r="G25" s="5" t="s">
        <v>302</v>
      </c>
      <c r="H25" s="5" t="s">
        <v>41</v>
      </c>
    </row>
    <row r="26" spans="1:10" x14ac:dyDescent="0.4">
      <c r="A26" s="5" t="s">
        <v>46</v>
      </c>
      <c r="B26" s="5" t="s">
        <v>22</v>
      </c>
      <c r="C26" s="5" t="str">
        <f>MID(E26,1,SEARCH("-",E26,1)-1)</f>
        <v>기획1</v>
      </c>
      <c r="D26" s="5" t="s">
        <v>66</v>
      </c>
      <c r="E26" s="5" t="s">
        <v>47</v>
      </c>
      <c r="G26" s="5">
        <v>3</v>
      </c>
      <c r="H26" s="5" t="s">
        <v>303</v>
      </c>
    </row>
    <row r="27" spans="1:10" x14ac:dyDescent="0.4">
      <c r="A27" s="5" t="s">
        <v>48</v>
      </c>
      <c r="B27" s="5" t="s">
        <v>22</v>
      </c>
      <c r="C27" s="5" t="str">
        <f t="shared" ref="C27:C35" si="2">MID(E27,1,SEARCH("-",E27,1)-1)</f>
        <v>생산1</v>
      </c>
      <c r="D27" s="5" t="s">
        <v>67</v>
      </c>
      <c r="E27" s="5" t="s">
        <v>49</v>
      </c>
      <c r="G27" s="5">
        <v>2</v>
      </c>
      <c r="H27" s="5" t="s">
        <v>304</v>
      </c>
    </row>
    <row r="28" spans="1:10" x14ac:dyDescent="0.4">
      <c r="A28" s="5" t="s">
        <v>50</v>
      </c>
      <c r="B28" s="5" t="s">
        <v>21</v>
      </c>
      <c r="C28" s="5" t="str">
        <f t="shared" si="2"/>
        <v>영업</v>
      </c>
      <c r="D28" s="5" t="s">
        <v>68</v>
      </c>
      <c r="E28" s="5" t="s">
        <v>51</v>
      </c>
      <c r="G28" s="5">
        <v>1</v>
      </c>
      <c r="H28" s="5" t="s">
        <v>305</v>
      </c>
    </row>
    <row r="29" spans="1:10" x14ac:dyDescent="0.4">
      <c r="A29" s="5" t="s">
        <v>52</v>
      </c>
      <c r="B29" s="5" t="s">
        <v>21</v>
      </c>
      <c r="C29" s="5" t="str">
        <f t="shared" si="2"/>
        <v>홍보</v>
      </c>
      <c r="D29" s="5" t="s">
        <v>69</v>
      </c>
      <c r="E29" s="5" t="s">
        <v>53</v>
      </c>
    </row>
    <row r="30" spans="1:10" x14ac:dyDescent="0.4">
      <c r="A30" s="5" t="s">
        <v>54</v>
      </c>
      <c r="B30" s="5" t="s">
        <v>22</v>
      </c>
      <c r="C30" s="5" t="str">
        <f t="shared" si="2"/>
        <v>기획2</v>
      </c>
      <c r="D30" s="5" t="s">
        <v>70</v>
      </c>
      <c r="E30" s="5" t="s">
        <v>55</v>
      </c>
    </row>
    <row r="31" spans="1:10" x14ac:dyDescent="0.4">
      <c r="A31" s="5" t="s">
        <v>56</v>
      </c>
      <c r="B31" s="5" t="s">
        <v>21</v>
      </c>
      <c r="C31" s="5" t="str">
        <f t="shared" si="2"/>
        <v>생산2</v>
      </c>
      <c r="D31" s="5" t="s">
        <v>71</v>
      </c>
      <c r="E31" s="5" t="s">
        <v>57</v>
      </c>
    </row>
    <row r="32" spans="1:10" x14ac:dyDescent="0.4">
      <c r="A32" s="5" t="s">
        <v>58</v>
      </c>
      <c r="B32" s="5" t="s">
        <v>22</v>
      </c>
      <c r="C32" s="5" t="str">
        <f t="shared" si="2"/>
        <v>생산3</v>
      </c>
      <c r="D32" s="5" t="s">
        <v>74</v>
      </c>
      <c r="E32" s="5" t="s">
        <v>59</v>
      </c>
    </row>
    <row r="33" spans="1:5" x14ac:dyDescent="0.4">
      <c r="A33" s="5" t="s">
        <v>60</v>
      </c>
      <c r="B33" s="5" t="s">
        <v>21</v>
      </c>
      <c r="C33" s="5" t="str">
        <f t="shared" si="2"/>
        <v>홍보</v>
      </c>
      <c r="D33" s="5" t="s">
        <v>75</v>
      </c>
      <c r="E33" s="5" t="s">
        <v>61</v>
      </c>
    </row>
    <row r="34" spans="1:5" x14ac:dyDescent="0.4">
      <c r="A34" s="5" t="s">
        <v>62</v>
      </c>
      <c r="B34" s="5" t="s">
        <v>22</v>
      </c>
      <c r="C34" s="5" t="str">
        <f>MID(E34,1,SEARCH("-",E34,1)-1)</f>
        <v>영업</v>
      </c>
      <c r="D34" s="5" t="s">
        <v>72</v>
      </c>
      <c r="E34" s="5" t="s">
        <v>63</v>
      </c>
    </row>
    <row r="35" spans="1:5" x14ac:dyDescent="0.4">
      <c r="A35" s="5" t="s">
        <v>64</v>
      </c>
      <c r="B35" s="5" t="s">
        <v>21</v>
      </c>
      <c r="C35" s="5" t="str">
        <f t="shared" si="2"/>
        <v>기획3</v>
      </c>
      <c r="D35" s="5" t="s">
        <v>73</v>
      </c>
      <c r="E35" s="5" t="s">
        <v>65</v>
      </c>
    </row>
  </sheetData>
  <mergeCells count="2">
    <mergeCell ref="J7:J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1"/>
  <sheetViews>
    <sheetView topLeftCell="A10" workbookViewId="0">
      <selection activeCell="K6" sqref="K6"/>
    </sheetView>
  </sheetViews>
  <sheetFormatPr defaultRowHeight="17.399999999999999" outlineLevelRow="3" x14ac:dyDescent="0.4"/>
  <cols>
    <col min="2" max="2" width="9.796875" customWidth="1"/>
  </cols>
  <sheetData>
    <row r="1" spans="1:7" ht="21" x14ac:dyDescent="0.4">
      <c r="A1" s="26" t="s">
        <v>165</v>
      </c>
      <c r="B1" s="26"/>
      <c r="C1" s="26"/>
      <c r="D1" s="26"/>
      <c r="E1" s="26"/>
      <c r="F1" s="26"/>
      <c r="G1" s="26"/>
    </row>
    <row r="3" spans="1:7" x14ac:dyDescent="0.4">
      <c r="A3" s="44" t="s">
        <v>3</v>
      </c>
      <c r="B3" s="44" t="s">
        <v>166</v>
      </c>
      <c r="C3" s="44" t="s">
        <v>167</v>
      </c>
      <c r="D3" s="44" t="s">
        <v>168</v>
      </c>
      <c r="E3" s="44" t="s">
        <v>169</v>
      </c>
      <c r="F3" s="44" t="s">
        <v>170</v>
      </c>
      <c r="G3" s="44" t="s">
        <v>171</v>
      </c>
    </row>
    <row r="4" spans="1:7" outlineLevel="3" x14ac:dyDescent="0.4">
      <c r="A4" s="5" t="s">
        <v>179</v>
      </c>
      <c r="B4" s="5" t="s">
        <v>180</v>
      </c>
      <c r="C4" s="5">
        <v>85</v>
      </c>
      <c r="D4" s="5">
        <v>100</v>
      </c>
      <c r="E4" s="5">
        <v>80</v>
      </c>
      <c r="F4" s="13">
        <f>AVERAGE(C4:E4)</f>
        <v>88.333333333333329</v>
      </c>
      <c r="G4" s="5" t="s">
        <v>4</v>
      </c>
    </row>
    <row r="5" spans="1:7" outlineLevel="2" x14ac:dyDescent="0.4">
      <c r="A5" s="5"/>
      <c r="B5" s="41" t="s">
        <v>317</v>
      </c>
      <c r="C5" s="5">
        <f>SUBTOTAL(1,C4:C4)</f>
        <v>85</v>
      </c>
      <c r="D5" s="5">
        <f>SUBTOTAL(1,D4:D4)</f>
        <v>100</v>
      </c>
      <c r="E5" s="5">
        <f>SUBTOTAL(1,E4:E4)</f>
        <v>80</v>
      </c>
      <c r="F5" s="13"/>
      <c r="G5" s="5"/>
    </row>
    <row r="6" spans="1:7" outlineLevel="3" x14ac:dyDescent="0.4">
      <c r="A6" s="5" t="s">
        <v>172</v>
      </c>
      <c r="B6" s="5" t="s">
        <v>173</v>
      </c>
      <c r="C6" s="5">
        <v>85</v>
      </c>
      <c r="D6" s="5">
        <v>60</v>
      </c>
      <c r="E6" s="5">
        <v>90</v>
      </c>
      <c r="F6" s="13">
        <f>AVERAGE(C6:E6)</f>
        <v>78.333333333333329</v>
      </c>
      <c r="G6" s="5" t="s">
        <v>4</v>
      </c>
    </row>
    <row r="7" spans="1:7" outlineLevel="3" x14ac:dyDescent="0.4">
      <c r="A7" s="5" t="s">
        <v>184</v>
      </c>
      <c r="B7" s="5" t="s">
        <v>173</v>
      </c>
      <c r="C7" s="5">
        <v>95</v>
      </c>
      <c r="D7" s="5">
        <v>80</v>
      </c>
      <c r="E7" s="5">
        <v>90</v>
      </c>
      <c r="F7" s="13">
        <f>AVERAGE(C7:E7)</f>
        <v>88.333333333333329</v>
      </c>
      <c r="G7" s="5" t="s">
        <v>4</v>
      </c>
    </row>
    <row r="8" spans="1:7" outlineLevel="2" x14ac:dyDescent="0.4">
      <c r="A8" s="5"/>
      <c r="B8" s="41" t="s">
        <v>318</v>
      </c>
      <c r="C8" s="5">
        <f>SUBTOTAL(1,C6:C7)</f>
        <v>90</v>
      </c>
      <c r="D8" s="5">
        <f>SUBTOTAL(1,D6:D7)</f>
        <v>70</v>
      </c>
      <c r="E8" s="5">
        <f>SUBTOTAL(1,E6:E7)</f>
        <v>90</v>
      </c>
      <c r="F8" s="13"/>
      <c r="G8" s="5"/>
    </row>
    <row r="9" spans="1:7" outlineLevel="3" x14ac:dyDescent="0.4">
      <c r="A9" s="5" t="s">
        <v>174</v>
      </c>
      <c r="B9" s="5" t="s">
        <v>175</v>
      </c>
      <c r="C9" s="5">
        <v>75</v>
      </c>
      <c r="D9" s="5">
        <v>80</v>
      </c>
      <c r="E9" s="5">
        <v>90</v>
      </c>
      <c r="F9" s="13">
        <f>AVERAGE(C9:E9)</f>
        <v>81.666666666666671</v>
      </c>
      <c r="G9" s="5" t="s">
        <v>4</v>
      </c>
    </row>
    <row r="10" spans="1:7" outlineLevel="3" x14ac:dyDescent="0.4">
      <c r="A10" s="5" t="s">
        <v>178</v>
      </c>
      <c r="B10" s="5" t="s">
        <v>175</v>
      </c>
      <c r="C10" s="5">
        <v>80</v>
      </c>
      <c r="D10" s="5">
        <v>80</v>
      </c>
      <c r="E10" s="5">
        <v>70</v>
      </c>
      <c r="F10" s="13">
        <f>AVERAGE(C10:E10)</f>
        <v>76.666666666666671</v>
      </c>
      <c r="G10" s="5" t="s">
        <v>4</v>
      </c>
    </row>
    <row r="11" spans="1:7" outlineLevel="2" x14ac:dyDescent="0.4">
      <c r="A11" s="5"/>
      <c r="B11" s="41" t="s">
        <v>319</v>
      </c>
      <c r="C11" s="5">
        <f>SUBTOTAL(1,C9:C10)</f>
        <v>77.5</v>
      </c>
      <c r="D11" s="5">
        <f>SUBTOTAL(1,D9:D10)</f>
        <v>80</v>
      </c>
      <c r="E11" s="5">
        <f>SUBTOTAL(1,E9:E10)</f>
        <v>80</v>
      </c>
      <c r="F11" s="13"/>
      <c r="G11" s="5"/>
    </row>
    <row r="12" spans="1:7" outlineLevel="3" x14ac:dyDescent="0.4">
      <c r="A12" s="5" t="s">
        <v>181</v>
      </c>
      <c r="B12" s="5" t="s">
        <v>182</v>
      </c>
      <c r="C12" s="5">
        <v>90</v>
      </c>
      <c r="D12" s="5">
        <v>60</v>
      </c>
      <c r="E12" s="5">
        <v>90</v>
      </c>
      <c r="F12" s="13">
        <f>AVERAGE(C12:E12)</f>
        <v>80</v>
      </c>
      <c r="G12" s="5" t="s">
        <v>4</v>
      </c>
    </row>
    <row r="13" spans="1:7" outlineLevel="3" x14ac:dyDescent="0.4">
      <c r="A13" s="5" t="s">
        <v>185</v>
      </c>
      <c r="B13" s="5" t="s">
        <v>182</v>
      </c>
      <c r="C13" s="5">
        <v>65</v>
      </c>
      <c r="D13" s="5">
        <v>80</v>
      </c>
      <c r="E13" s="5">
        <v>90</v>
      </c>
      <c r="F13" s="13">
        <f>AVERAGE(C13:E13)</f>
        <v>78.333333333333329</v>
      </c>
      <c r="G13" s="5" t="s">
        <v>4</v>
      </c>
    </row>
    <row r="14" spans="1:7" outlineLevel="2" x14ac:dyDescent="0.4">
      <c r="A14" s="5"/>
      <c r="B14" s="41" t="s">
        <v>320</v>
      </c>
      <c r="C14" s="5">
        <f>SUBTOTAL(1,C12:C13)</f>
        <v>77.5</v>
      </c>
      <c r="D14" s="5">
        <f>SUBTOTAL(1,D12:D13)</f>
        <v>70</v>
      </c>
      <c r="E14" s="5">
        <f>SUBTOTAL(1,E12:E13)</f>
        <v>90</v>
      </c>
      <c r="F14" s="13"/>
      <c r="G14" s="5"/>
    </row>
    <row r="15" spans="1:7" outlineLevel="1" x14ac:dyDescent="0.4">
      <c r="A15" s="5"/>
      <c r="B15" s="5"/>
      <c r="C15" s="5"/>
      <c r="D15" s="5"/>
      <c r="E15" s="5"/>
      <c r="F15" s="13">
        <f>SUBTOTAL(5,F4:F13)</f>
        <v>76.666666666666671</v>
      </c>
      <c r="G15" s="41" t="s">
        <v>314</v>
      </c>
    </row>
    <row r="16" spans="1:7" outlineLevel="3" x14ac:dyDescent="0.4">
      <c r="A16" s="5" t="s">
        <v>176</v>
      </c>
      <c r="B16" s="5" t="s">
        <v>177</v>
      </c>
      <c r="C16" s="5">
        <v>90</v>
      </c>
      <c r="D16" s="5">
        <v>40</v>
      </c>
      <c r="E16" s="5">
        <v>80</v>
      </c>
      <c r="F16" s="13">
        <f>AVERAGE(C16:E16)</f>
        <v>70</v>
      </c>
      <c r="G16" s="5" t="s">
        <v>5</v>
      </c>
    </row>
    <row r="17" spans="1:7" outlineLevel="3" x14ac:dyDescent="0.4">
      <c r="A17" s="5" t="s">
        <v>183</v>
      </c>
      <c r="B17" s="5" t="s">
        <v>177</v>
      </c>
      <c r="C17" s="5">
        <v>60</v>
      </c>
      <c r="D17" s="5">
        <v>60</v>
      </c>
      <c r="E17" s="5">
        <v>80</v>
      </c>
      <c r="F17" s="13">
        <f>AVERAGE(C17:E17)</f>
        <v>66.666666666666671</v>
      </c>
      <c r="G17" s="5" t="s">
        <v>5</v>
      </c>
    </row>
    <row r="18" spans="1:7" outlineLevel="2" x14ac:dyDescent="0.4">
      <c r="A18" s="35"/>
      <c r="B18" s="43" t="s">
        <v>321</v>
      </c>
      <c r="C18" s="35">
        <f>SUBTOTAL(1,C16:C17)</f>
        <v>75</v>
      </c>
      <c r="D18" s="35">
        <f>SUBTOTAL(1,D16:D17)</f>
        <v>50</v>
      </c>
      <c r="E18" s="35">
        <f>SUBTOTAL(1,E16:E17)</f>
        <v>80</v>
      </c>
      <c r="F18" s="42"/>
      <c r="G18" s="35"/>
    </row>
    <row r="19" spans="1:7" outlineLevel="1" x14ac:dyDescent="0.4">
      <c r="A19" s="35"/>
      <c r="B19" s="35"/>
      <c r="C19" s="35"/>
      <c r="D19" s="35"/>
      <c r="E19" s="35"/>
      <c r="F19" s="42">
        <f>SUBTOTAL(5,F16:F17)</f>
        <v>66.666666666666671</v>
      </c>
      <c r="G19" s="43" t="s">
        <v>315</v>
      </c>
    </row>
    <row r="20" spans="1:7" x14ac:dyDescent="0.4">
      <c r="A20" s="35"/>
      <c r="B20" s="43" t="s">
        <v>322</v>
      </c>
      <c r="C20" s="35">
        <f>SUBTOTAL(1,C4:C17)</f>
        <v>80.555555555555557</v>
      </c>
      <c r="D20" s="35">
        <f>SUBTOTAL(1,D4:D17)</f>
        <v>71.111111111111114</v>
      </c>
      <c r="E20" s="35">
        <f>SUBTOTAL(1,E4:E17)</f>
        <v>84.444444444444443</v>
      </c>
      <c r="F20" s="42"/>
      <c r="G20" s="43"/>
    </row>
    <row r="21" spans="1:7" x14ac:dyDescent="0.4">
      <c r="A21" s="35"/>
      <c r="B21" s="35"/>
      <c r="C21" s="35"/>
      <c r="D21" s="35"/>
      <c r="E21" s="35"/>
      <c r="F21" s="42">
        <f>SUBTOTAL(5,F4:F17)</f>
        <v>66.666666666666671</v>
      </c>
      <c r="G21" s="43" t="s">
        <v>316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tabSelected="1" topLeftCell="A7" workbookViewId="0">
      <selection activeCell="G13" sqref="G13"/>
    </sheetView>
  </sheetViews>
  <sheetFormatPr defaultRowHeight="17.399999999999999" x14ac:dyDescent="0.4"/>
  <cols>
    <col min="1" max="1" width="10.3984375" bestFit="1" customWidth="1"/>
    <col min="2" max="4" width="8" bestFit="1" customWidth="1"/>
    <col min="5" max="5" width="7" bestFit="1" customWidth="1"/>
  </cols>
  <sheetData>
    <row r="1" spans="1:9" ht="21" x14ac:dyDescent="0.4">
      <c r="A1" s="26" t="s">
        <v>186</v>
      </c>
      <c r="B1" s="26"/>
      <c r="C1" s="26"/>
      <c r="D1" s="26"/>
      <c r="E1" s="26"/>
      <c r="F1" s="26"/>
      <c r="G1" s="26"/>
      <c r="H1" s="26"/>
      <c r="I1" s="26"/>
    </row>
    <row r="3" spans="1:9" x14ac:dyDescent="0.4">
      <c r="A3" s="5" t="s">
        <v>41</v>
      </c>
      <c r="B3" s="5" t="s">
        <v>187</v>
      </c>
      <c r="C3" s="5" t="s">
        <v>188</v>
      </c>
      <c r="D3" s="5" t="s">
        <v>189</v>
      </c>
      <c r="E3" s="5" t="s">
        <v>190</v>
      </c>
      <c r="F3" s="5" t="s">
        <v>191</v>
      </c>
      <c r="G3" s="5" t="s">
        <v>162</v>
      </c>
      <c r="H3" s="5" t="s">
        <v>192</v>
      </c>
      <c r="I3" s="5" t="s">
        <v>121</v>
      </c>
    </row>
    <row r="4" spans="1:9" x14ac:dyDescent="0.4">
      <c r="A4" s="5" t="s">
        <v>193</v>
      </c>
      <c r="B4" s="5" t="s">
        <v>194</v>
      </c>
      <c r="C4" s="7">
        <v>45877</v>
      </c>
      <c r="D4" s="5">
        <v>25</v>
      </c>
      <c r="E4" s="5">
        <v>5</v>
      </c>
      <c r="F4" s="5">
        <v>1</v>
      </c>
      <c r="G4" s="5">
        <f>SUM(D4:E4)</f>
        <v>30</v>
      </c>
      <c r="H4" s="6">
        <f>E4*IF(B4="A",1000,IF(B4="B",2000,3000))</f>
        <v>5000</v>
      </c>
      <c r="I4" s="5">
        <f>_xlfn.RANK.EQ(H4,$H$4:$H$10)</f>
        <v>5</v>
      </c>
    </row>
    <row r="5" spans="1:9" x14ac:dyDescent="0.4">
      <c r="A5" s="5" t="s">
        <v>195</v>
      </c>
      <c r="B5" s="5" t="s">
        <v>196</v>
      </c>
      <c r="C5" s="7">
        <v>45859</v>
      </c>
      <c r="D5" s="5">
        <v>30</v>
      </c>
      <c r="E5" s="5">
        <v>4</v>
      </c>
      <c r="F5" s="5">
        <v>1</v>
      </c>
      <c r="G5" s="5">
        <f t="shared" ref="G5:G10" si="0">SUM(D5:E5)</f>
        <v>34</v>
      </c>
      <c r="H5" s="6">
        <f t="shared" ref="H5:H10" si="1">E5*IF(B5="A",1000,IF(B5="B",2000,3000))</f>
        <v>8000</v>
      </c>
      <c r="I5" s="5">
        <f t="shared" ref="I5:I10" si="2">_xlfn.RANK.EQ(H5,$H$4:$H$10)</f>
        <v>4</v>
      </c>
    </row>
    <row r="6" spans="1:9" x14ac:dyDescent="0.4">
      <c r="A6" s="5" t="s">
        <v>193</v>
      </c>
      <c r="B6" s="5" t="s">
        <v>196</v>
      </c>
      <c r="C6" s="7">
        <v>45901</v>
      </c>
      <c r="D6" s="5">
        <v>55</v>
      </c>
      <c r="E6" s="5">
        <v>9</v>
      </c>
      <c r="F6" s="5">
        <v>1</v>
      </c>
      <c r="G6" s="5">
        <f t="shared" si="0"/>
        <v>64</v>
      </c>
      <c r="H6" s="6">
        <f t="shared" si="1"/>
        <v>18000</v>
      </c>
      <c r="I6" s="5">
        <f t="shared" si="2"/>
        <v>2</v>
      </c>
    </row>
    <row r="7" spans="1:9" x14ac:dyDescent="0.4">
      <c r="A7" s="5" t="s">
        <v>195</v>
      </c>
      <c r="B7" s="5" t="s">
        <v>194</v>
      </c>
      <c r="C7" s="7">
        <v>45901</v>
      </c>
      <c r="D7" s="5">
        <v>40</v>
      </c>
      <c r="E7" s="5">
        <v>2</v>
      </c>
      <c r="F7" s="5">
        <v>1</v>
      </c>
      <c r="G7" s="5">
        <f t="shared" si="0"/>
        <v>42</v>
      </c>
      <c r="H7" s="6">
        <f t="shared" si="1"/>
        <v>2000</v>
      </c>
      <c r="I7" s="5">
        <f t="shared" si="2"/>
        <v>6</v>
      </c>
    </row>
    <row r="8" spans="1:9" x14ac:dyDescent="0.4">
      <c r="A8" s="5" t="s">
        <v>197</v>
      </c>
      <c r="B8" s="5" t="s">
        <v>196</v>
      </c>
      <c r="C8" s="7">
        <v>45902</v>
      </c>
      <c r="D8" s="5">
        <v>60</v>
      </c>
      <c r="E8" s="5">
        <v>0</v>
      </c>
      <c r="F8" s="5">
        <v>1</v>
      </c>
      <c r="G8" s="5">
        <f t="shared" si="0"/>
        <v>60</v>
      </c>
      <c r="H8" s="6">
        <f t="shared" si="1"/>
        <v>0</v>
      </c>
      <c r="I8" s="5">
        <f t="shared" si="2"/>
        <v>7</v>
      </c>
    </row>
    <row r="9" spans="1:9" x14ac:dyDescent="0.4">
      <c r="A9" s="5" t="s">
        <v>198</v>
      </c>
      <c r="B9" s="5" t="s">
        <v>194</v>
      </c>
      <c r="C9" s="7">
        <v>45718</v>
      </c>
      <c r="D9" s="5">
        <v>25</v>
      </c>
      <c r="E9" s="5">
        <v>10</v>
      </c>
      <c r="F9" s="5">
        <v>1</v>
      </c>
      <c r="G9" s="5">
        <f t="shared" si="0"/>
        <v>35</v>
      </c>
      <c r="H9" s="6">
        <f t="shared" si="1"/>
        <v>10000</v>
      </c>
      <c r="I9" s="5">
        <f t="shared" si="2"/>
        <v>3</v>
      </c>
    </row>
    <row r="10" spans="1:9" x14ac:dyDescent="0.4">
      <c r="A10" s="5" t="s">
        <v>197</v>
      </c>
      <c r="B10" s="5" t="s">
        <v>199</v>
      </c>
      <c r="C10" s="7">
        <v>45698</v>
      </c>
      <c r="D10" s="5">
        <v>35</v>
      </c>
      <c r="E10" s="5">
        <v>10</v>
      </c>
      <c r="F10" s="5">
        <v>1</v>
      </c>
      <c r="G10" s="5">
        <f t="shared" si="0"/>
        <v>45</v>
      </c>
      <c r="H10" s="6">
        <f t="shared" si="1"/>
        <v>30000</v>
      </c>
      <c r="I10" s="5">
        <f t="shared" si="2"/>
        <v>1</v>
      </c>
    </row>
    <row r="13" spans="1:9" x14ac:dyDescent="0.4">
      <c r="A13" s="45" t="s">
        <v>188</v>
      </c>
      <c r="B13" t="s">
        <v>323</v>
      </c>
    </row>
    <row r="15" spans="1:9" x14ac:dyDescent="0.4">
      <c r="A15" s="45" t="s">
        <v>325</v>
      </c>
      <c r="B15" s="45" t="s">
        <v>187</v>
      </c>
    </row>
    <row r="16" spans="1:9" x14ac:dyDescent="0.4">
      <c r="A16" s="45" t="s">
        <v>41</v>
      </c>
      <c r="B16" t="s">
        <v>194</v>
      </c>
      <c r="C16" t="s">
        <v>196</v>
      </c>
      <c r="D16" t="s">
        <v>199</v>
      </c>
      <c r="E16" t="s">
        <v>324</v>
      </c>
    </row>
    <row r="17" spans="1:5" x14ac:dyDescent="0.4">
      <c r="A17" t="s">
        <v>193</v>
      </c>
      <c r="B17" s="46">
        <v>5000</v>
      </c>
      <c r="C17" s="46">
        <v>18000</v>
      </c>
      <c r="D17" s="46" t="s">
        <v>326</v>
      </c>
      <c r="E17" s="46">
        <v>23000</v>
      </c>
    </row>
    <row r="18" spans="1:5" x14ac:dyDescent="0.4">
      <c r="A18" t="s">
        <v>195</v>
      </c>
      <c r="B18" s="46">
        <v>2000</v>
      </c>
      <c r="C18" s="46">
        <v>8000</v>
      </c>
      <c r="D18" s="46" t="s">
        <v>326</v>
      </c>
      <c r="E18" s="46">
        <v>10000</v>
      </c>
    </row>
    <row r="19" spans="1:5" x14ac:dyDescent="0.4">
      <c r="A19" t="s">
        <v>198</v>
      </c>
      <c r="B19" s="46">
        <v>10000</v>
      </c>
      <c r="C19" s="46" t="s">
        <v>326</v>
      </c>
      <c r="D19" s="46" t="s">
        <v>326</v>
      </c>
      <c r="E19" s="46">
        <v>10000</v>
      </c>
    </row>
    <row r="20" spans="1:5" x14ac:dyDescent="0.4">
      <c r="A20" t="s">
        <v>197</v>
      </c>
      <c r="B20" s="46" t="s">
        <v>326</v>
      </c>
      <c r="C20" s="46">
        <v>0</v>
      </c>
      <c r="D20" s="46">
        <v>30000</v>
      </c>
      <c r="E20" s="46">
        <v>30000</v>
      </c>
    </row>
    <row r="21" spans="1:5" x14ac:dyDescent="0.4">
      <c r="A21" t="s">
        <v>324</v>
      </c>
      <c r="B21" s="46">
        <v>17000</v>
      </c>
      <c r="C21" s="46">
        <v>26000</v>
      </c>
      <c r="D21" s="46">
        <v>30000</v>
      </c>
      <c r="E21" s="46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workbookViewId="0">
      <selection activeCell="K4" sqref="K4"/>
    </sheetView>
  </sheetViews>
  <sheetFormatPr defaultRowHeight="17.399999999999999" x14ac:dyDescent="0.4"/>
  <cols>
    <col min="1" max="2" width="12.59765625" customWidth="1"/>
    <col min="3" max="3" width="5.59765625" customWidth="1"/>
    <col min="5" max="5" width="10.796875" bestFit="1" customWidth="1"/>
  </cols>
  <sheetData>
    <row r="1" spans="1:9" ht="18" thickBot="1" x14ac:dyDescent="0.45"/>
    <row r="2" spans="1:9" ht="18" thickBot="1" x14ac:dyDescent="0.45">
      <c r="A2" s="31" t="s">
        <v>200</v>
      </c>
      <c r="B2" s="32"/>
      <c r="F2" s="33" t="s">
        <v>205</v>
      </c>
      <c r="G2" s="33"/>
      <c r="H2" s="33"/>
      <c r="I2" s="33"/>
    </row>
    <row r="3" spans="1:9" x14ac:dyDescent="0.4">
      <c r="A3" s="15" t="s">
        <v>201</v>
      </c>
      <c r="B3" s="16">
        <v>5000</v>
      </c>
      <c r="E3" s="24">
        <f>B7/B6</f>
        <v>0.6</v>
      </c>
      <c r="F3" s="14">
        <v>1500</v>
      </c>
      <c r="G3" s="14">
        <v>2000</v>
      </c>
      <c r="H3" s="14">
        <v>2500</v>
      </c>
      <c r="I3" s="14">
        <v>3000</v>
      </c>
    </row>
    <row r="4" spans="1:9" x14ac:dyDescent="0.4">
      <c r="A4" s="17" t="s">
        <v>137</v>
      </c>
      <c r="B4" s="18">
        <v>1000</v>
      </c>
      <c r="D4" s="33" t="s">
        <v>206</v>
      </c>
      <c r="E4" s="21">
        <v>1000000</v>
      </c>
      <c r="F4" s="24">
        <f t="dataTable" ref="F4:I8" dt2D="1" dtr="1" r1="B4" r2="B5"/>
        <v>0.8666666666666667</v>
      </c>
      <c r="G4" s="24">
        <v>0.9</v>
      </c>
      <c r="H4" s="24">
        <v>0.92</v>
      </c>
      <c r="I4" s="24">
        <v>0.93333333333333335</v>
      </c>
    </row>
    <row r="5" spans="1:9" x14ac:dyDescent="0.4">
      <c r="A5" s="17" t="s">
        <v>202</v>
      </c>
      <c r="B5" s="18">
        <v>2000000</v>
      </c>
      <c r="D5" s="33"/>
      <c r="E5" s="21">
        <v>1500000</v>
      </c>
      <c r="F5" s="24">
        <v>0.8</v>
      </c>
      <c r="G5" s="24">
        <v>0.85</v>
      </c>
      <c r="H5" s="24">
        <v>0.88</v>
      </c>
      <c r="I5" s="24">
        <v>0.9</v>
      </c>
    </row>
    <row r="6" spans="1:9" x14ac:dyDescent="0.4">
      <c r="A6" s="17" t="s">
        <v>119</v>
      </c>
      <c r="B6" s="18">
        <f>B3*B4</f>
        <v>5000000</v>
      </c>
      <c r="D6" s="33"/>
      <c r="E6" s="21">
        <v>2000000</v>
      </c>
      <c r="F6" s="24">
        <v>0.73333333333333328</v>
      </c>
      <c r="G6" s="24">
        <v>0.8</v>
      </c>
      <c r="H6" s="24">
        <v>0.84</v>
      </c>
      <c r="I6" s="24">
        <v>0.8666666666666667</v>
      </c>
    </row>
    <row r="7" spans="1:9" x14ac:dyDescent="0.4">
      <c r="A7" s="17" t="s">
        <v>203</v>
      </c>
      <c r="B7" s="18">
        <f>B6-B5</f>
        <v>3000000</v>
      </c>
      <c r="D7" s="33"/>
      <c r="E7" s="21">
        <v>2500000</v>
      </c>
      <c r="F7" s="24">
        <v>0.66666666666666663</v>
      </c>
      <c r="G7" s="24">
        <v>0.75</v>
      </c>
      <c r="H7" s="24">
        <v>0.8</v>
      </c>
      <c r="I7" s="24">
        <v>0.83333333333333337</v>
      </c>
    </row>
    <row r="8" spans="1:9" ht="18" thickBot="1" x14ac:dyDescent="0.45">
      <c r="A8" s="19" t="s">
        <v>204</v>
      </c>
      <c r="B8" s="20">
        <f>B7/B6</f>
        <v>0.6</v>
      </c>
      <c r="D8" s="33"/>
      <c r="E8" s="21">
        <v>3000000</v>
      </c>
      <c r="F8" s="24">
        <v>0.6</v>
      </c>
      <c r="G8" s="24">
        <v>0.7</v>
      </c>
      <c r="H8" s="24">
        <v>0.76</v>
      </c>
      <c r="I8" s="24">
        <v>0.8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workbookViewId="0">
      <selection sqref="A1:G1"/>
    </sheetView>
  </sheetViews>
  <sheetFormatPr defaultRowHeight="17.399999999999999" x14ac:dyDescent="0.4"/>
  <cols>
    <col min="1" max="1" width="9.5" bestFit="1" customWidth="1"/>
    <col min="5" max="5" width="10.09765625" customWidth="1"/>
    <col min="7" max="7" width="9.19921875" bestFit="1" customWidth="1"/>
  </cols>
  <sheetData>
    <row r="1" spans="1:7" ht="21" x14ac:dyDescent="0.4">
      <c r="A1" s="26" t="s">
        <v>207</v>
      </c>
      <c r="B1" s="26"/>
      <c r="C1" s="26"/>
      <c r="D1" s="26"/>
      <c r="E1" s="26"/>
      <c r="F1" s="26"/>
      <c r="G1" s="26"/>
    </row>
    <row r="3" spans="1:7" x14ac:dyDescent="0.4">
      <c r="A3" s="5" t="s">
        <v>208</v>
      </c>
      <c r="B3" s="5" t="s">
        <v>209</v>
      </c>
      <c r="C3" s="5" t="s">
        <v>210</v>
      </c>
      <c r="D3" s="5" t="s">
        <v>211</v>
      </c>
      <c r="E3" s="5" t="s">
        <v>212</v>
      </c>
      <c r="F3" s="5" t="s">
        <v>213</v>
      </c>
      <c r="G3" s="5" t="s">
        <v>1</v>
      </c>
    </row>
    <row r="4" spans="1:7" x14ac:dyDescent="0.4">
      <c r="A4" s="5" t="s">
        <v>214</v>
      </c>
      <c r="B4" s="5" t="s">
        <v>247</v>
      </c>
      <c r="C4" s="4">
        <v>35000</v>
      </c>
      <c r="D4" s="5">
        <v>15</v>
      </c>
      <c r="E4" s="22"/>
      <c r="F4" s="5" t="s">
        <v>215</v>
      </c>
      <c r="G4" s="5" t="s">
        <v>216</v>
      </c>
    </row>
    <row r="5" spans="1:7" x14ac:dyDescent="0.4">
      <c r="A5" s="5" t="s">
        <v>217</v>
      </c>
      <c r="B5" s="5" t="s">
        <v>246</v>
      </c>
      <c r="C5" s="4">
        <v>450</v>
      </c>
      <c r="D5" s="5">
        <v>20</v>
      </c>
      <c r="E5" s="22"/>
      <c r="F5" s="5" t="s">
        <v>218</v>
      </c>
      <c r="G5" s="5" t="s">
        <v>219</v>
      </c>
    </row>
    <row r="6" spans="1:7" x14ac:dyDescent="0.4">
      <c r="A6" s="5" t="s">
        <v>217</v>
      </c>
      <c r="B6" s="5" t="s">
        <v>220</v>
      </c>
      <c r="C6" s="4">
        <v>420</v>
      </c>
      <c r="D6" s="5">
        <v>10</v>
      </c>
      <c r="E6" s="22"/>
      <c r="F6" s="5" t="s">
        <v>215</v>
      </c>
      <c r="G6" s="5" t="s">
        <v>216</v>
      </c>
    </row>
    <row r="7" spans="1:7" x14ac:dyDescent="0.4">
      <c r="A7" s="5" t="s">
        <v>217</v>
      </c>
      <c r="B7" s="5" t="s">
        <v>221</v>
      </c>
      <c r="C7" s="4">
        <v>10580</v>
      </c>
      <c r="D7" s="5">
        <v>10</v>
      </c>
      <c r="E7" s="22"/>
      <c r="F7" s="5" t="s">
        <v>222</v>
      </c>
      <c r="G7" s="5" t="s">
        <v>223</v>
      </c>
    </row>
    <row r="8" spans="1:7" x14ac:dyDescent="0.4">
      <c r="A8" s="5" t="s">
        <v>224</v>
      </c>
      <c r="B8" s="5" t="s">
        <v>245</v>
      </c>
      <c r="C8" s="4">
        <v>600</v>
      </c>
      <c r="D8" s="5">
        <v>11</v>
      </c>
      <c r="E8" s="22"/>
      <c r="F8" s="5" t="s">
        <v>225</v>
      </c>
      <c r="G8" s="5" t="s">
        <v>226</v>
      </c>
    </row>
    <row r="9" spans="1:7" x14ac:dyDescent="0.4">
      <c r="A9" s="5" t="s">
        <v>227</v>
      </c>
      <c r="B9" s="5" t="s">
        <v>245</v>
      </c>
      <c r="C9" s="4">
        <v>600</v>
      </c>
      <c r="D9" s="5">
        <v>5</v>
      </c>
      <c r="E9" s="22"/>
      <c r="F9" s="5" t="s">
        <v>225</v>
      </c>
      <c r="G9" s="5" t="s">
        <v>226</v>
      </c>
    </row>
    <row r="10" spans="1:7" x14ac:dyDescent="0.4">
      <c r="A10" s="5" t="s">
        <v>227</v>
      </c>
      <c r="B10" s="5" t="s">
        <v>228</v>
      </c>
      <c r="C10" s="4">
        <v>4560</v>
      </c>
      <c r="D10" s="5">
        <v>19</v>
      </c>
      <c r="E10" s="22"/>
      <c r="F10" s="5" t="s">
        <v>222</v>
      </c>
      <c r="G10" s="5" t="s">
        <v>223</v>
      </c>
    </row>
    <row r="11" spans="1:7" x14ac:dyDescent="0.4">
      <c r="A11" s="5" t="s">
        <v>229</v>
      </c>
      <c r="B11" s="5" t="s">
        <v>230</v>
      </c>
      <c r="C11" s="4">
        <v>980</v>
      </c>
      <c r="D11" s="5">
        <v>30</v>
      </c>
      <c r="E11" s="22"/>
      <c r="F11" s="5" t="s">
        <v>231</v>
      </c>
      <c r="G11" s="5" t="s">
        <v>232</v>
      </c>
    </row>
    <row r="12" spans="1:7" x14ac:dyDescent="0.4">
      <c r="A12" s="5" t="s">
        <v>233</v>
      </c>
      <c r="B12" s="5" t="s">
        <v>221</v>
      </c>
      <c r="C12" s="4">
        <v>10580</v>
      </c>
      <c r="D12" s="5">
        <v>11</v>
      </c>
      <c r="E12" s="22"/>
      <c r="F12" s="5" t="s">
        <v>222</v>
      </c>
      <c r="G12" s="5" t="s">
        <v>223</v>
      </c>
    </row>
    <row r="13" spans="1:7" x14ac:dyDescent="0.4">
      <c r="A13" s="5" t="s">
        <v>234</v>
      </c>
      <c r="B13" s="5" t="s">
        <v>244</v>
      </c>
      <c r="C13" s="4">
        <v>1200</v>
      </c>
      <c r="D13" s="5">
        <v>60</v>
      </c>
      <c r="E13" s="22"/>
      <c r="F13" s="5" t="s">
        <v>235</v>
      </c>
      <c r="G13" s="5" t="s">
        <v>236</v>
      </c>
    </row>
    <row r="14" spans="1:7" x14ac:dyDescent="0.4">
      <c r="A14" s="5" t="s">
        <v>237</v>
      </c>
      <c r="B14" s="5" t="s">
        <v>230</v>
      </c>
      <c r="C14" s="4">
        <v>9800</v>
      </c>
      <c r="D14" s="5">
        <v>15</v>
      </c>
      <c r="E14" s="22"/>
      <c r="F14" s="5" t="s">
        <v>238</v>
      </c>
      <c r="G14" s="5" t="s">
        <v>239</v>
      </c>
    </row>
    <row r="15" spans="1:7" x14ac:dyDescent="0.4">
      <c r="A15" s="5" t="s">
        <v>240</v>
      </c>
      <c r="B15" s="5" t="s">
        <v>241</v>
      </c>
      <c r="C15" s="4">
        <v>20000</v>
      </c>
      <c r="D15" s="5">
        <v>24</v>
      </c>
      <c r="E15" s="22"/>
      <c r="F15" s="5" t="s">
        <v>242</v>
      </c>
      <c r="G15" s="5" t="s">
        <v>243</v>
      </c>
    </row>
    <row r="16" spans="1:7" x14ac:dyDescent="0.4">
      <c r="A16" s="5" t="s">
        <v>214</v>
      </c>
      <c r="B16" s="5" t="s">
        <v>241</v>
      </c>
      <c r="C16" s="4">
        <v>20000</v>
      </c>
      <c r="D16" s="5">
        <v>40</v>
      </c>
      <c r="E16" s="22"/>
      <c r="F16" s="5" t="s">
        <v>242</v>
      </c>
      <c r="G16" s="5" t="s">
        <v>243</v>
      </c>
    </row>
    <row r="17" spans="1:7" x14ac:dyDescent="0.4">
      <c r="A17" s="5" t="s">
        <v>214</v>
      </c>
      <c r="B17" s="5" t="s">
        <v>244</v>
      </c>
      <c r="C17" s="4">
        <v>1200</v>
      </c>
      <c r="D17" s="5">
        <v>20</v>
      </c>
      <c r="E17" s="22"/>
      <c r="F17" s="5" t="s">
        <v>235</v>
      </c>
      <c r="G17" s="5" t="s">
        <v>236</v>
      </c>
    </row>
    <row r="18" spans="1:7" x14ac:dyDescent="0.4">
      <c r="A18" s="5" t="s">
        <v>214</v>
      </c>
      <c r="B18" s="5" t="s">
        <v>228</v>
      </c>
      <c r="C18" s="4">
        <v>4560</v>
      </c>
      <c r="D18" s="5">
        <v>20</v>
      </c>
      <c r="E18" s="22"/>
      <c r="F18" s="5" t="s">
        <v>222</v>
      </c>
      <c r="G18" s="5" t="s">
        <v>223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채림</cp:lastModifiedBy>
  <dcterms:created xsi:type="dcterms:W3CDTF">2023-04-27T08:01:32Z</dcterms:created>
  <dcterms:modified xsi:type="dcterms:W3CDTF">2026-01-05T06:25:39Z</dcterms:modified>
</cp:coreProperties>
</file>