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5\Desktop\"/>
    </mc:Choice>
  </mc:AlternateContent>
  <xr:revisionPtr revIDLastSave="0" documentId="8_{5FAD716A-550C-4211-B3F7-868A37585468}" xr6:coauthVersionLast="47" xr6:coauthVersionMax="47" xr10:uidLastSave="{00000000-0000-0000-0000-000000000000}"/>
  <bookViews>
    <workbookView xWindow="-108" yWindow="-108" windowWidth="23256" windowHeight="12456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'기본작업-3'!$A$3:$F$16</definedName>
    <definedName name="_xlnm.Criteria" localSheetId="2">'기본작업-3'!$A$19:$B$21</definedName>
    <definedName name="_xlnm.Extract" localSheetId="2">'기본작업-3'!$A$24:$D$24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D30" i="4"/>
  <c r="D31" i="4"/>
  <c r="D32" i="4"/>
  <c r="D33" i="4"/>
  <c r="D34" i="4"/>
  <c r="D35" i="4"/>
  <c r="D36" i="4"/>
  <c r="D29" i="4"/>
  <c r="E17" i="4"/>
  <c r="E18" i="4"/>
  <c r="E19" i="4"/>
  <c r="E20" i="4"/>
  <c r="E21" i="4"/>
  <c r="E22" i="4"/>
  <c r="E23" i="4"/>
  <c r="E24" i="4"/>
  <c r="E25" i="4"/>
  <c r="E16" i="4"/>
  <c r="I12" i="4"/>
  <c r="D4" i="4"/>
  <c r="D5" i="4"/>
  <c r="D6" i="4"/>
  <c r="D7" i="4"/>
  <c r="D8" i="4"/>
  <c r="D9" i="4"/>
  <c r="D10" i="4"/>
  <c r="D11" i="4"/>
  <c r="D12" i="4"/>
  <c r="D3" i="4"/>
  <c r="B11" i="6" l="1"/>
  <c r="I5" i="7"/>
  <c r="I6" i="7"/>
  <c r="I7" i="7"/>
  <c r="I8" i="7"/>
  <c r="I9" i="7"/>
  <c r="I10" i="7"/>
  <c r="I4" i="7"/>
  <c r="I10" i="4" l="1"/>
  <c r="I11" i="4"/>
  <c r="I9" i="4"/>
  <c r="I7" i="4"/>
  <c r="I8" i="4"/>
  <c r="I6" i="4"/>
  <c r="I4" i="4"/>
  <c r="I5" i="4"/>
  <c r="I3" i="4"/>
  <c r="B4" i="6" l="1"/>
  <c r="B7" i="6" s="1"/>
  <c r="F15" i="5" l="1"/>
  <c r="F14" i="5" l="1"/>
  <c r="F13" i="5"/>
  <c r="F10" i="5"/>
  <c r="F9" i="5"/>
  <c r="F8" i="5"/>
  <c r="F7" i="5"/>
  <c r="F6" i="5"/>
  <c r="F12" i="5"/>
  <c r="F11" i="5"/>
  <c r="F4" i="5"/>
  <c r="F5" i="5"/>
  <c r="E5" i="8" l="1"/>
  <c r="E6" i="8"/>
  <c r="E7" i="8"/>
  <c r="E8" i="8"/>
  <c r="E9" i="8"/>
  <c r="E4" i="8"/>
  <c r="F5" i="3"/>
  <c r="F6" i="3"/>
  <c r="F7" i="3"/>
  <c r="F8" i="3"/>
  <c r="F9" i="3"/>
  <c r="F10" i="3"/>
  <c r="F11" i="3"/>
  <c r="F12" i="3"/>
  <c r="F13" i="3"/>
  <c r="F14" i="3"/>
  <c r="F15" i="3"/>
  <c r="F16" i="3"/>
  <c r="F4" i="3"/>
  <c r="G9" i="2"/>
  <c r="G10" i="2"/>
  <c r="G5" i="2"/>
  <c r="G6" i="2"/>
  <c r="G11" i="2"/>
  <c r="G7" i="2"/>
  <c r="G12" i="2"/>
  <c r="G8" i="2"/>
  <c r="G4" i="2"/>
</calcChain>
</file>

<file path=xl/sharedStrings.xml><?xml version="1.0" encoding="utf-8"?>
<sst xmlns="http://schemas.openxmlformats.org/spreadsheetml/2006/main" count="294" uniqueCount="211">
  <si>
    <t>상공학원 수강신청 현황</t>
    <phoneticPr fontId="1" type="noConversion"/>
  </si>
  <si>
    <t>한국다원 차 판매 현황</t>
    <phoneticPr fontId="1" type="noConversion"/>
  </si>
  <si>
    <t>상품명</t>
    <phoneticPr fontId="1" type="noConversion"/>
  </si>
  <si>
    <t>판매가</t>
    <phoneticPr fontId="1" type="noConversion"/>
  </si>
  <si>
    <t>판매량</t>
    <phoneticPr fontId="1" type="noConversion"/>
  </si>
  <si>
    <t>판매총액</t>
    <phoneticPr fontId="1" type="noConversion"/>
  </si>
  <si>
    <t>구분</t>
    <phoneticPr fontId="1" type="noConversion"/>
  </si>
  <si>
    <t>중량</t>
    <phoneticPr fontId="1" type="noConversion"/>
  </si>
  <si>
    <t>티백</t>
    <phoneticPr fontId="1" type="noConversion"/>
  </si>
  <si>
    <t>분말</t>
    <phoneticPr fontId="1" type="noConversion"/>
  </si>
  <si>
    <t>액상</t>
    <phoneticPr fontId="1" type="noConversion"/>
  </si>
  <si>
    <t>메밀누룽지차</t>
    <phoneticPr fontId="1" type="noConversion"/>
  </si>
  <si>
    <t>루이보스보리차</t>
    <phoneticPr fontId="1" type="noConversion"/>
  </si>
  <si>
    <t>케모마일녹차</t>
    <phoneticPr fontId="1" type="noConversion"/>
  </si>
  <si>
    <t>순한보리차</t>
    <phoneticPr fontId="1" type="noConversion"/>
  </si>
  <si>
    <t>달달꿀생강차</t>
    <phoneticPr fontId="1" type="noConversion"/>
  </si>
  <si>
    <t>건강한천마차</t>
    <phoneticPr fontId="1" type="noConversion"/>
  </si>
  <si>
    <t>스위트모과차</t>
    <phoneticPr fontId="1" type="noConversion"/>
  </si>
  <si>
    <t>서원현미녹차</t>
    <phoneticPr fontId="1" type="noConversion"/>
  </si>
  <si>
    <t>16g</t>
    <phoneticPr fontId="1" type="noConversion"/>
  </si>
  <si>
    <t>20g</t>
    <phoneticPr fontId="1" type="noConversion"/>
  </si>
  <si>
    <t>15g</t>
    <phoneticPr fontId="1" type="noConversion"/>
  </si>
  <si>
    <t>12g</t>
    <phoneticPr fontId="1" type="noConversion"/>
  </si>
  <si>
    <t>30g</t>
    <phoneticPr fontId="1" type="noConversion"/>
  </si>
  <si>
    <t>22g</t>
    <phoneticPr fontId="1" type="noConversion"/>
  </si>
  <si>
    <t>25g</t>
    <phoneticPr fontId="1" type="noConversion"/>
  </si>
  <si>
    <t>18g</t>
    <phoneticPr fontId="1" type="noConversion"/>
  </si>
  <si>
    <t>유통기한</t>
    <phoneticPr fontId="1" type="noConversion"/>
  </si>
  <si>
    <t>고려인삼차</t>
    <phoneticPr fontId="1" type="noConversion"/>
  </si>
  <si>
    <t>23g</t>
    <phoneticPr fontId="1" type="noConversion"/>
  </si>
  <si>
    <t>제품코드</t>
    <phoneticPr fontId="1" type="noConversion"/>
  </si>
  <si>
    <t>단가</t>
    <phoneticPr fontId="1" type="noConversion"/>
  </si>
  <si>
    <t>수량</t>
    <phoneticPr fontId="1" type="noConversion"/>
  </si>
  <si>
    <t>거래처명</t>
    <phoneticPr fontId="1" type="noConversion"/>
  </si>
  <si>
    <t>총액</t>
    <phoneticPr fontId="1" type="noConversion"/>
  </si>
  <si>
    <t>거래일자</t>
    <phoneticPr fontId="1" type="noConversion"/>
  </si>
  <si>
    <t>대청유통</t>
    <phoneticPr fontId="1" type="noConversion"/>
  </si>
  <si>
    <t>유일실업</t>
    <phoneticPr fontId="1" type="noConversion"/>
  </si>
  <si>
    <t>유진상사</t>
    <phoneticPr fontId="1" type="noConversion"/>
  </si>
  <si>
    <t>한성물산</t>
    <phoneticPr fontId="1" type="noConversion"/>
  </si>
  <si>
    <t>대림유통</t>
    <phoneticPr fontId="1" type="noConversion"/>
  </si>
  <si>
    <t>휴먼상사</t>
    <phoneticPr fontId="1" type="noConversion"/>
  </si>
  <si>
    <t>원영무역</t>
    <phoneticPr fontId="1" type="noConversion"/>
  </si>
  <si>
    <t>D3-47-4822</t>
    <phoneticPr fontId="1" type="noConversion"/>
  </si>
  <si>
    <t>G9-80-3911</t>
    <phoneticPr fontId="1" type="noConversion"/>
  </si>
  <si>
    <t>N1-58-5463</t>
    <phoneticPr fontId="1" type="noConversion"/>
  </si>
  <si>
    <t>T3-12-1857</t>
    <phoneticPr fontId="1" type="noConversion"/>
  </si>
  <si>
    <t>E6-33-9004</t>
    <phoneticPr fontId="1" type="noConversion"/>
  </si>
  <si>
    <t>S5-03-3446</t>
    <phoneticPr fontId="1" type="noConversion"/>
  </si>
  <si>
    <t>H6-76-0281</t>
    <phoneticPr fontId="1" type="noConversion"/>
  </si>
  <si>
    <t>상공상사 제품 거래 현황</t>
    <phoneticPr fontId="1" type="noConversion"/>
  </si>
  <si>
    <t>4월 첫 째주 입장객 현황</t>
    <phoneticPr fontId="1" type="noConversion"/>
  </si>
  <si>
    <t>지점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</si>
  <si>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</si>
  <si>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</si>
  <si>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</si>
  <si>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</si>
  <si>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</si>
  <si>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토</t>
    <phoneticPr fontId="1" type="noConversion"/>
  </si>
  <si>
    <t>일</t>
    <phoneticPr fontId="1" type="noConversion"/>
  </si>
  <si>
    <t>평균</t>
    <phoneticPr fontId="1" type="noConversion"/>
  </si>
  <si>
    <t>수원</t>
    <phoneticPr fontId="1" type="noConversion"/>
  </si>
  <si>
    <t>안산</t>
    <phoneticPr fontId="1" type="noConversion"/>
  </si>
  <si>
    <t>용인</t>
    <phoneticPr fontId="1" type="noConversion"/>
  </si>
  <si>
    <t>화성</t>
    <phoneticPr fontId="1" type="noConversion"/>
  </si>
  <si>
    <t>성남</t>
    <phoneticPr fontId="1" type="noConversion"/>
  </si>
  <si>
    <t>부천</t>
    <phoneticPr fontId="1" type="noConversion"/>
  </si>
  <si>
    <t>시흥</t>
    <phoneticPr fontId="1" type="noConversion"/>
  </si>
  <si>
    <t>(단위 : 천명)</t>
    <phoneticPr fontId="1" type="noConversion"/>
  </si>
  <si>
    <t>지점별 경비사용내역</t>
    <phoneticPr fontId="1" type="noConversion"/>
  </si>
  <si>
    <t>마포</t>
    <phoneticPr fontId="1" type="noConversion"/>
  </si>
  <si>
    <t>강서</t>
    <phoneticPr fontId="1" type="noConversion"/>
  </si>
  <si>
    <t>강동</t>
    <phoneticPr fontId="1" type="noConversion"/>
  </si>
  <si>
    <t>중구</t>
    <phoneticPr fontId="1" type="noConversion"/>
  </si>
  <si>
    <t>강남</t>
    <phoneticPr fontId="1" type="noConversion"/>
  </si>
  <si>
    <t>서초</t>
    <phoneticPr fontId="1" type="noConversion"/>
  </si>
  <si>
    <t>활동비</t>
    <phoneticPr fontId="1" type="noConversion"/>
  </si>
  <si>
    <t>복리후생비</t>
    <phoneticPr fontId="1" type="noConversion"/>
  </si>
  <si>
    <t>잡비</t>
    <phoneticPr fontId="1" type="noConversion"/>
  </si>
  <si>
    <t>합계</t>
    <phoneticPr fontId="1" type="noConversion"/>
  </si>
  <si>
    <t>(단위 : 만원)</t>
    <phoneticPr fontId="1" type="noConversion"/>
  </si>
  <si>
    <t>사원명</t>
    <phoneticPr fontId="1" type="noConversion"/>
  </si>
  <si>
    <t>1월</t>
    <phoneticPr fontId="1" type="noConversion"/>
  </si>
  <si>
    <t>3월</t>
    <phoneticPr fontId="1" type="noConversion"/>
  </si>
  <si>
    <t>2월</t>
    <phoneticPr fontId="1" type="noConversion"/>
  </si>
  <si>
    <t>부서</t>
    <phoneticPr fontId="1" type="noConversion"/>
  </si>
  <si>
    <t>1분기 실적 현황</t>
    <phoneticPr fontId="1" type="noConversion"/>
  </si>
  <si>
    <t>총계</t>
    <phoneticPr fontId="1" type="noConversion"/>
  </si>
  <si>
    <t>이성우</t>
  </si>
  <si>
    <t>전서현</t>
  </si>
  <si>
    <t>강송연</t>
  </si>
  <si>
    <t>배현준</t>
  </si>
  <si>
    <t>전유진</t>
  </si>
  <si>
    <t>권승원</t>
  </si>
  <si>
    <t>배시안</t>
  </si>
  <si>
    <t>고시율</t>
  </si>
  <si>
    <t>곽민건</t>
  </si>
  <si>
    <t>임동율</t>
  </si>
  <si>
    <t>이혜은</t>
    <phoneticPr fontId="1" type="noConversion"/>
  </si>
  <si>
    <t>한가온</t>
    <phoneticPr fontId="1" type="noConversion"/>
  </si>
  <si>
    <t>영업1팀</t>
    <phoneticPr fontId="1" type="noConversion"/>
  </si>
  <si>
    <t>영업2팀</t>
  </si>
  <si>
    <t>영업3팀</t>
  </si>
  <si>
    <t>5월 영업이익</t>
    <phoneticPr fontId="1" type="noConversion"/>
  </si>
  <si>
    <t>판매단가</t>
    <phoneticPr fontId="1" type="noConversion"/>
  </si>
  <si>
    <t>판매수량</t>
    <phoneticPr fontId="1" type="noConversion"/>
  </si>
  <si>
    <t>생산원가</t>
    <phoneticPr fontId="1" type="noConversion"/>
  </si>
  <si>
    <t>인건비</t>
    <phoneticPr fontId="1" type="noConversion"/>
  </si>
  <si>
    <t>임대료</t>
    <phoneticPr fontId="1" type="noConversion"/>
  </si>
  <si>
    <t>영업이익</t>
    <phoneticPr fontId="1" type="noConversion"/>
  </si>
  <si>
    <t>[표1]</t>
  </si>
  <si>
    <t>신제품 홍보 현황</t>
    <phoneticPr fontId="1" type="noConversion"/>
  </si>
  <si>
    <t>제품명</t>
    <phoneticPr fontId="1" type="noConversion"/>
  </si>
  <si>
    <t>예약코드</t>
    <phoneticPr fontId="1" type="noConversion"/>
  </si>
  <si>
    <t>[표2]</t>
    <phoneticPr fontId="1" type="noConversion"/>
  </si>
  <si>
    <t>[표3]</t>
    <phoneticPr fontId="1" type="noConversion"/>
  </si>
  <si>
    <t>키보드</t>
    <phoneticPr fontId="1" type="noConversion"/>
  </si>
  <si>
    <t>용산</t>
    <phoneticPr fontId="1" type="noConversion"/>
  </si>
  <si>
    <t>마우스</t>
    <phoneticPr fontId="1" type="noConversion"/>
  </si>
  <si>
    <t>프린터</t>
    <phoneticPr fontId="1" type="noConversion"/>
  </si>
  <si>
    <t>용산점 판매량 비율</t>
    <phoneticPr fontId="1" type="noConversion"/>
  </si>
  <si>
    <t>지점 판매현황</t>
    <phoneticPr fontId="1" type="noConversion"/>
  </si>
  <si>
    <t>조경원</t>
    <phoneticPr fontId="1" type="noConversion"/>
  </si>
  <si>
    <t>SN-2574</t>
    <phoneticPr fontId="1" type="noConversion"/>
  </si>
  <si>
    <t>이부성</t>
    <phoneticPr fontId="1" type="noConversion"/>
  </si>
  <si>
    <t>SL-6570</t>
    <phoneticPr fontId="1" type="noConversion"/>
  </si>
  <si>
    <t>정은경</t>
    <phoneticPr fontId="1" type="noConversion"/>
  </si>
  <si>
    <t>SK-3911</t>
    <phoneticPr fontId="1" type="noConversion"/>
  </si>
  <si>
    <t>SN-4228</t>
    <phoneticPr fontId="1" type="noConversion"/>
  </si>
  <si>
    <t>SL-0409</t>
    <phoneticPr fontId="1" type="noConversion"/>
  </si>
  <si>
    <t>SK-2398</t>
    <phoneticPr fontId="1" type="noConversion"/>
  </si>
  <si>
    <t>SL-0336</t>
    <phoneticPr fontId="1" type="noConversion"/>
  </si>
  <si>
    <t>SK-3814</t>
    <phoneticPr fontId="1" type="noConversion"/>
  </si>
  <si>
    <t>SN-5761</t>
    <phoneticPr fontId="1" type="noConversion"/>
  </si>
  <si>
    <t>보도자료</t>
    <phoneticPr fontId="1" type="noConversion"/>
  </si>
  <si>
    <t>담당자</t>
    <phoneticPr fontId="1" type="noConversion"/>
  </si>
  <si>
    <t>홍보예정일</t>
    <phoneticPr fontId="1" type="noConversion"/>
  </si>
  <si>
    <t>SK-7013</t>
    <phoneticPr fontId="1" type="noConversion"/>
  </si>
  <si>
    <t>[표4]</t>
    <phoneticPr fontId="1" type="noConversion"/>
  </si>
  <si>
    <t>상공항공 예약 현황</t>
    <phoneticPr fontId="1" type="noConversion"/>
  </si>
  <si>
    <t>좌석</t>
    <phoneticPr fontId="1" type="noConversion"/>
  </si>
  <si>
    <t>예약일자</t>
    <phoneticPr fontId="1" type="noConversion"/>
  </si>
  <si>
    <t>인원</t>
    <phoneticPr fontId="1" type="noConversion"/>
  </si>
  <si>
    <t>도착지</t>
    <phoneticPr fontId="1" type="noConversion"/>
  </si>
  <si>
    <t>로마</t>
    <phoneticPr fontId="1" type="noConversion"/>
  </si>
  <si>
    <t>파리</t>
    <phoneticPr fontId="1" type="noConversion"/>
  </si>
  <si>
    <t>뉴욕</t>
    <phoneticPr fontId="1" type="noConversion"/>
  </si>
  <si>
    <t>하와이</t>
    <phoneticPr fontId="1" type="noConversion"/>
  </si>
  <si>
    <t>사이판</t>
    <phoneticPr fontId="1" type="noConversion"/>
  </si>
  <si>
    <t>몽골</t>
    <phoneticPr fontId="1" type="noConversion"/>
  </si>
  <si>
    <t>두바이</t>
    <phoneticPr fontId="1" type="noConversion"/>
  </si>
  <si>
    <t>오사카</t>
    <phoneticPr fontId="1" type="noConversion"/>
  </si>
  <si>
    <t>다낭</t>
    <phoneticPr fontId="1" type="noConversion"/>
  </si>
  <si>
    <t>푸켓</t>
    <phoneticPr fontId="1" type="noConversion"/>
  </si>
  <si>
    <t>OP-1-93</t>
    <phoneticPr fontId="1" type="noConversion"/>
  </si>
  <si>
    <t>OP-1-57</t>
    <phoneticPr fontId="1" type="noConversion"/>
  </si>
  <si>
    <t>OP-1-16</t>
    <phoneticPr fontId="1" type="noConversion"/>
  </si>
  <si>
    <t>OP-1-84</t>
    <phoneticPr fontId="1" type="noConversion"/>
  </si>
  <si>
    <t>OP-1-70</t>
    <phoneticPr fontId="1" type="noConversion"/>
  </si>
  <si>
    <t>OP-3-81</t>
    <phoneticPr fontId="1" type="noConversion"/>
  </si>
  <si>
    <t>OP-3-22</t>
    <phoneticPr fontId="1" type="noConversion"/>
  </si>
  <si>
    <t>OP-2-09</t>
    <phoneticPr fontId="1" type="noConversion"/>
  </si>
  <si>
    <t>OP-2-61</t>
    <phoneticPr fontId="1" type="noConversion"/>
  </si>
  <si>
    <t>OP-2-29</t>
    <phoneticPr fontId="1" type="noConversion"/>
  </si>
  <si>
    <t>사원별 판매실적</t>
    <phoneticPr fontId="1" type="noConversion"/>
  </si>
  <si>
    <t>실적</t>
    <phoneticPr fontId="1" type="noConversion"/>
  </si>
  <si>
    <t>정상혁</t>
  </si>
  <si>
    <t>한원우</t>
  </si>
  <si>
    <t>윤주헌</t>
  </si>
  <si>
    <t>김가은</t>
  </si>
  <si>
    <t>한미진</t>
    <phoneticPr fontId="1" type="noConversion"/>
  </si>
  <si>
    <t>이은경</t>
    <phoneticPr fontId="1" type="noConversion"/>
  </si>
  <si>
    <t>노경호</t>
    <phoneticPr fontId="1" type="noConversion"/>
  </si>
  <si>
    <t>윤정희</t>
    <phoneticPr fontId="1" type="noConversion"/>
  </si>
  <si>
    <t>강소정</t>
    <phoneticPr fontId="1" type="noConversion"/>
  </si>
  <si>
    <t>영업2팀</t>
    <phoneticPr fontId="1" type="noConversion"/>
  </si>
  <si>
    <t>&lt;조건&gt;</t>
    <phoneticPr fontId="1" type="noConversion"/>
  </si>
  <si>
    <t>최대실적평균</t>
    <phoneticPr fontId="1" type="noConversion"/>
  </si>
  <si>
    <t>[표5]</t>
    <phoneticPr fontId="1" type="noConversion"/>
  </si>
  <si>
    <t>생년월일</t>
    <phoneticPr fontId="1" type="noConversion"/>
  </si>
  <si>
    <t>이름</t>
    <phoneticPr fontId="1" type="noConversion"/>
  </si>
  <si>
    <t>회원코드</t>
    <phoneticPr fontId="1" type="noConversion"/>
  </si>
  <si>
    <t>회원 관리 현황</t>
    <phoneticPr fontId="1" type="noConversion"/>
  </si>
  <si>
    <t>&lt;구분코드표&gt;</t>
    <phoneticPr fontId="1" type="noConversion"/>
  </si>
  <si>
    <t>코드</t>
    <phoneticPr fontId="1" type="noConversion"/>
  </si>
  <si>
    <t>배상엽</t>
  </si>
  <si>
    <t>최세현</t>
  </si>
  <si>
    <t>강은찬</t>
  </si>
  <si>
    <t>송윤진</t>
  </si>
  <si>
    <t>주시아</t>
    <phoneticPr fontId="1" type="noConversion"/>
  </si>
  <si>
    <t>전주린</t>
    <phoneticPr fontId="1" type="noConversion"/>
  </si>
  <si>
    <t>이대로</t>
    <phoneticPr fontId="1" type="noConversion"/>
  </si>
  <si>
    <t>오남규</t>
    <phoneticPr fontId="1" type="noConversion"/>
  </si>
  <si>
    <t>B1</t>
    <phoneticPr fontId="1" type="noConversion"/>
  </si>
  <si>
    <t>B2</t>
    <phoneticPr fontId="1" type="noConversion"/>
  </si>
  <si>
    <t>A1</t>
    <phoneticPr fontId="1" type="noConversion"/>
  </si>
  <si>
    <t>A2</t>
    <phoneticPr fontId="1" type="noConversion"/>
  </si>
  <si>
    <t>C1</t>
    <phoneticPr fontId="1" type="noConversion"/>
  </si>
  <si>
    <t>C2</t>
    <phoneticPr fontId="1" type="noConversion"/>
  </si>
  <si>
    <t>D1</t>
    <phoneticPr fontId="1" type="noConversion"/>
  </si>
  <si>
    <t>D2</t>
    <phoneticPr fontId="1" type="noConversion"/>
  </si>
  <si>
    <t>mas1</t>
    <phoneticPr fontId="1" type="noConversion"/>
  </si>
  <si>
    <t>mas2</t>
    <phoneticPr fontId="1" type="noConversion"/>
  </si>
  <si>
    <t>fri1</t>
    <phoneticPr fontId="1" type="noConversion"/>
  </si>
  <si>
    <t>fri2</t>
    <phoneticPr fontId="1" type="noConversion"/>
  </si>
  <si>
    <t>man1</t>
    <phoneticPr fontId="1" type="noConversion"/>
  </si>
  <si>
    <t>man2</t>
    <phoneticPr fontId="1" type="noConversion"/>
  </si>
  <si>
    <t>fam1</t>
    <phoneticPr fontId="1" type="noConversion"/>
  </si>
  <si>
    <t>fam2</t>
    <phoneticPr fontId="1" type="noConversion"/>
  </si>
  <si>
    <t>&gt;1200</t>
    <phoneticPr fontId="1" type="noConversion"/>
  </si>
  <si>
    <t>&lt;25000000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</si>
</sst>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&quot;월&quot;\ d&quot;일&quot;;@"/>
    <numFmt numFmtId="177" formatCode="0.0_ "/>
    <numFmt numFmtId="178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2" fillId="0" borderId="0" xfId="4">
      <alignment vertical="center"/>
    </xf>
    <xf numFmtId="0" fontId="6" fillId="0" borderId="0" xfId="3">
      <alignment vertical="center"/>
    </xf>
    <xf numFmtId="0" fontId="2" fillId="0" borderId="1" xfId="4" applyBorder="1" applyAlignment="1">
      <alignment horizontal="center" vertical="center"/>
    </xf>
    <xf numFmtId="0" fontId="6" fillId="0" borderId="1" xfId="3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2" xfId="4" applyFill="1" applyBorder="1" applyAlignment="1">
      <alignment horizontal="center" vertical="center"/>
    </xf>
    <xf numFmtId="0" fontId="2" fillId="2" borderId="3" xfId="4" applyFill="1" applyBorder="1" applyAlignment="1">
      <alignment horizontal="center" vertical="center"/>
    </xf>
    <xf numFmtId="0" fontId="2" fillId="2" borderId="4" xfId="4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6">
    <cellStyle name="백분율" xfId="2" builtinId="5"/>
    <cellStyle name="쉼표 [0]" xfId="1" builtinId="6"/>
    <cellStyle name="쉼표 [0] 8" xfId="5" xr:uid="{BE2E93DB-8652-49BC-913B-AAAE10B12402}"/>
    <cellStyle name="표준" xfId="0" builtinId="0"/>
    <cellStyle name="표준 2 2" xfId="3" xr:uid="{CB66E0C8-B8DC-4317-B555-2371B0B4A5F3}"/>
    <cellStyle name="표준 9" xfId="4" xr:uid="{A3999E06-B9FD-423F-8B9F-88856139B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지역별 경비사용내역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활동비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(차트작업!$B$4,차트작업!$B$7:$B$9)</c:f>
              <c:numCache>
                <c:formatCode>#,##0_ </c:formatCode>
                <c:ptCount val="4"/>
                <c:pt idx="0">
                  <c:v>565</c:v>
                </c:pt>
                <c:pt idx="1">
                  <c:v>388</c:v>
                </c:pt>
                <c:pt idx="2">
                  <c:v>684</c:v>
                </c:pt>
                <c:pt idx="3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9-4669-953D-803CF0F07549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복리후생비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(차트작업!$C$4,차트작업!$C$7:$C$9)</c:f>
              <c:numCache>
                <c:formatCode>#,##0_ </c:formatCode>
                <c:ptCount val="4"/>
                <c:pt idx="0">
                  <c:v>469</c:v>
                </c:pt>
                <c:pt idx="1">
                  <c:v>322</c:v>
                </c:pt>
                <c:pt idx="2">
                  <c:v>568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9-4669-953D-803CF0F07549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잡비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(차트작업!$A$4,차트작업!$A$7:$A$9)</c:f>
              <c:strCache>
                <c:ptCount val="4"/>
                <c:pt idx="0">
                  <c:v>마포</c:v>
                </c:pt>
                <c:pt idx="1">
                  <c:v>중구</c:v>
                </c:pt>
                <c:pt idx="2">
                  <c:v>강남</c:v>
                </c:pt>
                <c:pt idx="3">
                  <c:v>서초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(차트작업!$D$4,차트작업!$D$7:$D$9)</c:f>
              <c:numCache>
                <c:formatCode>#,##0_ </c:formatCode>
                <c:ptCount val="4"/>
                <c:pt idx="0">
                  <c:v>525</c:v>
                </c:pt>
                <c:pt idx="1">
                  <c:v>361</c:v>
                </c:pt>
                <c:pt idx="2">
                  <c:v>636</c:v>
                </c:pt>
                <c:pt idx="3">
                  <c:v>551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E339-4669-953D-803CF0F0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47346608"/>
        <c:axId val="447347440"/>
        <c:axId val="0"/>
      </c:bar3DChart>
      <c:catAx>
        <c:axId val="44734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47440"/>
        <c:crosses val="autoZero"/>
        <c:auto val="1"/>
        <c:lblAlgn val="ctr"/>
        <c:lblOffset val="100"/>
        <c:noMultiLvlLbl val="0"/>
      </c:catAx>
      <c:valAx>
        <c:axId val="44734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46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5">
                <a:lumMod val="110000"/>
                <a:satMod val="105000"/>
                <a:tint val="67000"/>
              </a:schemeClr>
            </a:gs>
            <a:gs pos="50000">
              <a:schemeClr val="accent5">
                <a:lumMod val="105000"/>
                <a:satMod val="103000"/>
                <a:tint val="73000"/>
              </a:schemeClr>
            </a:gs>
            <a:gs pos="100000">
              <a:schemeClr val="accent5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5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서식" textlink="">
      <xdr:nvSpPr>
        <xdr:cNvPr id="2" name="직사각형 1">
          <a:extLst>
            <a:ext uri="{FF2B5EF4-FFF2-40B4-BE49-F238E27FC236}">
              <a16:creationId xmlns:a16="http://schemas.microsoft.com/office/drawing/2014/main" id="{5560469D-E984-4C06-A1B6-E8EEF9C2E1CF}"/>
            </a:ext>
          </a:extLst>
        </xdr:cNvPr>
        <xdr:cNvSpPr/>
      </xdr:nvSpPr>
      <xdr:spPr>
        <a:xfrm>
          <a:off x="2014330" y="2451652"/>
          <a:ext cx="1007166" cy="43732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DE556F2-ACC6-402A-8C3C-ECDAF6D0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9"/>
  <sheetViews>
    <sheetView workbookViewId="0"/>
  </sheetViews>
  <sheetFormatPr defaultRowHeight="17.399999999999999" x14ac:dyDescent="0.4"/>
  <cols>
    <col min="2" max="2" width="14.29687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2"/>
  <sheetViews>
    <sheetView workbookViewId="0"/>
  </sheetViews>
  <sheetFormatPr defaultRowHeight="17.399999999999999" x14ac:dyDescent="0.4"/>
  <cols>
    <col min="2" max="2" width="14.296875" bestFit="1" customWidth="1"/>
    <col min="3" max="3" width="10.69921875" bestFit="1" customWidth="1"/>
    <col min="7" max="7" width="10.19921875" bestFit="1" customWidth="1"/>
  </cols>
  <sheetData>
    <row r="1" spans="1:7" x14ac:dyDescent="0.4">
      <c r="A1" t="s">
        <v>1</v>
      </c>
    </row>
    <row r="3" spans="1:7" x14ac:dyDescent="0.4">
      <c r="A3" s="4" t="s">
        <v>6</v>
      </c>
      <c r="B3" s="4" t="s">
        <v>2</v>
      </c>
      <c r="C3" s="4" t="s">
        <v>27</v>
      </c>
      <c r="D3" s="4" t="s">
        <v>7</v>
      </c>
      <c r="E3" s="4" t="s">
        <v>3</v>
      </c>
      <c r="F3" s="4" t="s">
        <v>4</v>
      </c>
      <c r="G3" s="4" t="s">
        <v>5</v>
      </c>
    </row>
    <row r="4" spans="1:7" x14ac:dyDescent="0.4">
      <c r="A4" t="s">
        <v>8</v>
      </c>
      <c r="B4" s="1" t="s">
        <v>11</v>
      </c>
      <c r="C4" s="5">
        <v>45783</v>
      </c>
      <c r="D4" s="1" t="s">
        <v>19</v>
      </c>
      <c r="E4">
        <v>11500</v>
      </c>
      <c r="F4" s="3">
        <v>1382</v>
      </c>
      <c r="G4">
        <f t="shared" ref="G4:G9" si="0">E4*F4</f>
        <v>15893000</v>
      </c>
    </row>
    <row r="5" spans="1:7" x14ac:dyDescent="0.4">
      <c r="B5" s="1" t="s">
        <v>13</v>
      </c>
      <c r="C5" s="5">
        <v>45945</v>
      </c>
      <c r="D5" s="1" t="s">
        <v>21</v>
      </c>
      <c r="E5">
        <v>14200</v>
      </c>
      <c r="F5" s="3">
        <v>1237</v>
      </c>
      <c r="G5">
        <f t="shared" si="0"/>
        <v>17565400</v>
      </c>
    </row>
    <row r="6" spans="1:7" x14ac:dyDescent="0.4">
      <c r="B6" s="1" t="s">
        <v>12</v>
      </c>
      <c r="C6" s="5">
        <v>45924</v>
      </c>
      <c r="D6" s="1" t="s">
        <v>22</v>
      </c>
      <c r="E6">
        <v>9500</v>
      </c>
      <c r="F6" s="3">
        <v>1186</v>
      </c>
      <c r="G6">
        <f t="shared" si="0"/>
        <v>11267000</v>
      </c>
    </row>
    <row r="7" spans="1:7" x14ac:dyDescent="0.4">
      <c r="B7" s="1" t="s">
        <v>14</v>
      </c>
      <c r="C7" s="5">
        <v>45752</v>
      </c>
      <c r="D7" s="1" t="s">
        <v>24</v>
      </c>
      <c r="E7">
        <v>11300</v>
      </c>
      <c r="F7" s="3">
        <v>1562</v>
      </c>
      <c r="G7">
        <f t="shared" si="0"/>
        <v>17650600</v>
      </c>
    </row>
    <row r="8" spans="1:7" x14ac:dyDescent="0.4">
      <c r="B8" s="1" t="s">
        <v>18</v>
      </c>
      <c r="C8" s="5">
        <v>45856</v>
      </c>
      <c r="D8" s="1" t="s">
        <v>26</v>
      </c>
      <c r="E8">
        <v>12400</v>
      </c>
      <c r="F8" s="3">
        <v>1739</v>
      </c>
      <c r="G8">
        <f t="shared" si="0"/>
        <v>21563600</v>
      </c>
    </row>
    <row r="9" spans="1:7" x14ac:dyDescent="0.4">
      <c r="A9" t="s">
        <v>9</v>
      </c>
      <c r="B9" s="1" t="s">
        <v>28</v>
      </c>
      <c r="C9" s="5">
        <v>45907</v>
      </c>
      <c r="D9" s="1" t="s">
        <v>29</v>
      </c>
      <c r="E9">
        <v>15000</v>
      </c>
      <c r="F9" s="3">
        <v>1503</v>
      </c>
      <c r="G9">
        <f t="shared" si="0"/>
        <v>22545000</v>
      </c>
    </row>
    <row r="10" spans="1:7" x14ac:dyDescent="0.4">
      <c r="B10" s="1" t="s">
        <v>16</v>
      </c>
      <c r="C10" s="5">
        <v>45737</v>
      </c>
      <c r="D10" s="1" t="s">
        <v>20</v>
      </c>
      <c r="E10">
        <v>12300</v>
      </c>
      <c r="F10" s="3">
        <v>1495</v>
      </c>
      <c r="G10">
        <f t="shared" ref="G10:G12" si="1">E10*F10</f>
        <v>18388500</v>
      </c>
    </row>
    <row r="11" spans="1:7" x14ac:dyDescent="0.4">
      <c r="A11" t="s">
        <v>10</v>
      </c>
      <c r="B11" s="1" t="s">
        <v>15</v>
      </c>
      <c r="C11" s="5">
        <v>45838</v>
      </c>
      <c r="D11" s="1" t="s">
        <v>23</v>
      </c>
      <c r="E11">
        <v>10600</v>
      </c>
      <c r="F11" s="3">
        <v>1684</v>
      </c>
      <c r="G11">
        <f t="shared" si="1"/>
        <v>17850400</v>
      </c>
    </row>
    <row r="12" spans="1:7" x14ac:dyDescent="0.4">
      <c r="B12" s="1" t="s">
        <v>17</v>
      </c>
      <c r="C12" s="5">
        <v>45799</v>
      </c>
      <c r="D12" s="1" t="s">
        <v>25</v>
      </c>
      <c r="E12">
        <v>13500</v>
      </c>
      <c r="F12" s="3">
        <v>1337</v>
      </c>
      <c r="G12">
        <f t="shared" si="1"/>
        <v>18049500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8"/>
  <sheetViews>
    <sheetView topLeftCell="A18" zoomScale="115" zoomScaleNormal="115" workbookViewId="0">
      <selection activeCell="G31" sqref="G31"/>
    </sheetView>
  </sheetViews>
  <sheetFormatPr defaultRowHeight="17.399999999999999" x14ac:dyDescent="0.4"/>
  <cols>
    <col min="1" max="1" width="11.09765625" customWidth="1"/>
    <col min="2" max="2" width="10.59765625" customWidth="1"/>
    <col min="3" max="3" width="11.59765625" customWidth="1"/>
    <col min="4" max="6" width="12.09765625" customWidth="1"/>
  </cols>
  <sheetData>
    <row r="1" spans="1:6" ht="21" x14ac:dyDescent="0.4">
      <c r="A1" s="26" t="s">
        <v>50</v>
      </c>
      <c r="B1" s="26"/>
      <c r="C1" s="26"/>
      <c r="D1" s="26"/>
      <c r="E1" s="26"/>
      <c r="F1" s="26"/>
    </row>
    <row r="3" spans="1:6" x14ac:dyDescent="0.4">
      <c r="A3" s="6" t="s">
        <v>35</v>
      </c>
      <c r="B3" s="6" t="s">
        <v>33</v>
      </c>
      <c r="C3" s="6" t="s">
        <v>30</v>
      </c>
      <c r="D3" s="6" t="s">
        <v>31</v>
      </c>
      <c r="E3" s="6" t="s">
        <v>32</v>
      </c>
      <c r="F3" s="6" t="s">
        <v>34</v>
      </c>
    </row>
    <row r="4" spans="1:6" x14ac:dyDescent="0.4">
      <c r="A4" s="7">
        <v>45415</v>
      </c>
      <c r="B4" s="6" t="s">
        <v>36</v>
      </c>
      <c r="C4" s="6" t="s">
        <v>43</v>
      </c>
      <c r="D4" s="8">
        <v>37500</v>
      </c>
      <c r="E4" s="8">
        <v>900</v>
      </c>
      <c r="F4" s="8">
        <f>D4*E4</f>
        <v>33750000</v>
      </c>
    </row>
    <row r="5" spans="1:6" x14ac:dyDescent="0.4">
      <c r="A5" s="7">
        <v>45415</v>
      </c>
      <c r="B5" s="6" t="s">
        <v>37</v>
      </c>
      <c r="C5" s="6" t="s">
        <v>44</v>
      </c>
      <c r="D5" s="8">
        <v>29400</v>
      </c>
      <c r="E5" s="8">
        <v>1000</v>
      </c>
      <c r="F5" s="8">
        <f t="shared" ref="F5:F16" si="0">D5*E5</f>
        <v>29400000</v>
      </c>
    </row>
    <row r="6" spans="1:6" x14ac:dyDescent="0.4">
      <c r="A6" s="7">
        <v>45415</v>
      </c>
      <c r="B6" s="6" t="s">
        <v>38</v>
      </c>
      <c r="C6" s="6" t="s">
        <v>45</v>
      </c>
      <c r="D6" s="8">
        <v>23100</v>
      </c>
      <c r="E6" s="8">
        <v>1100</v>
      </c>
      <c r="F6" s="8">
        <f t="shared" si="0"/>
        <v>25410000</v>
      </c>
    </row>
    <row r="7" spans="1:6" x14ac:dyDescent="0.4">
      <c r="A7" s="7">
        <v>45415</v>
      </c>
      <c r="B7" s="6" t="s">
        <v>41</v>
      </c>
      <c r="C7" s="6" t="s">
        <v>46</v>
      </c>
      <c r="D7" s="8">
        <v>30600</v>
      </c>
      <c r="E7" s="8">
        <v>950</v>
      </c>
      <c r="F7" s="8">
        <f t="shared" si="0"/>
        <v>29070000</v>
      </c>
    </row>
    <row r="8" spans="1:6" x14ac:dyDescent="0.4">
      <c r="A8" s="7">
        <v>45420</v>
      </c>
      <c r="B8" s="6" t="s">
        <v>40</v>
      </c>
      <c r="C8" s="6" t="s">
        <v>47</v>
      </c>
      <c r="D8" s="8">
        <v>27600</v>
      </c>
      <c r="E8" s="8">
        <v>900</v>
      </c>
      <c r="F8" s="8">
        <f t="shared" si="0"/>
        <v>24840000</v>
      </c>
    </row>
    <row r="9" spans="1:6" x14ac:dyDescent="0.4">
      <c r="A9" s="7">
        <v>45420</v>
      </c>
      <c r="B9" s="6" t="s">
        <v>39</v>
      </c>
      <c r="C9" s="6" t="s">
        <v>48</v>
      </c>
      <c r="D9" s="8">
        <v>32500</v>
      </c>
      <c r="E9" s="8">
        <v>1100</v>
      </c>
      <c r="F9" s="8">
        <f t="shared" si="0"/>
        <v>35750000</v>
      </c>
    </row>
    <row r="10" spans="1:6" x14ac:dyDescent="0.4">
      <c r="A10" s="7">
        <v>45420</v>
      </c>
      <c r="B10" s="6" t="s">
        <v>42</v>
      </c>
      <c r="C10" s="6" t="s">
        <v>49</v>
      </c>
      <c r="D10" s="8">
        <v>28800</v>
      </c>
      <c r="E10" s="8">
        <v>1500</v>
      </c>
      <c r="F10" s="8">
        <f t="shared" si="0"/>
        <v>43200000</v>
      </c>
    </row>
    <row r="11" spans="1:6" x14ac:dyDescent="0.4">
      <c r="A11" s="7">
        <v>45422</v>
      </c>
      <c r="B11" s="6" t="s">
        <v>36</v>
      </c>
      <c r="C11" s="6" t="s">
        <v>43</v>
      </c>
      <c r="D11" s="8">
        <v>37500</v>
      </c>
      <c r="E11" s="8">
        <v>1200</v>
      </c>
      <c r="F11" s="8">
        <f t="shared" si="0"/>
        <v>45000000</v>
      </c>
    </row>
    <row r="12" spans="1:6" x14ac:dyDescent="0.4">
      <c r="A12" s="7">
        <v>45422</v>
      </c>
      <c r="B12" s="6" t="s">
        <v>41</v>
      </c>
      <c r="C12" s="6" t="s">
        <v>46</v>
      </c>
      <c r="D12" s="8">
        <v>30600</v>
      </c>
      <c r="E12" s="8">
        <v>800</v>
      </c>
      <c r="F12" s="8">
        <f t="shared" si="0"/>
        <v>24480000</v>
      </c>
    </row>
    <row r="13" spans="1:6" x14ac:dyDescent="0.4">
      <c r="A13" s="7">
        <v>45426</v>
      </c>
      <c r="B13" s="6" t="s">
        <v>39</v>
      </c>
      <c r="C13" s="6" t="s">
        <v>48</v>
      </c>
      <c r="D13" s="8">
        <v>32500</v>
      </c>
      <c r="E13" s="8">
        <v>1250</v>
      </c>
      <c r="F13" s="8">
        <f t="shared" si="0"/>
        <v>40625000</v>
      </c>
    </row>
    <row r="14" spans="1:6" x14ac:dyDescent="0.4">
      <c r="A14" s="7">
        <v>45426</v>
      </c>
      <c r="B14" s="6" t="s">
        <v>37</v>
      </c>
      <c r="C14" s="6" t="s">
        <v>44</v>
      </c>
      <c r="D14" s="8">
        <v>29400</v>
      </c>
      <c r="E14" s="8">
        <v>900</v>
      </c>
      <c r="F14" s="8">
        <f t="shared" si="0"/>
        <v>26460000</v>
      </c>
    </row>
    <row r="15" spans="1:6" x14ac:dyDescent="0.4">
      <c r="A15" s="7">
        <v>45426</v>
      </c>
      <c r="B15" s="6" t="s">
        <v>40</v>
      </c>
      <c r="C15" s="6" t="s">
        <v>47</v>
      </c>
      <c r="D15" s="8">
        <v>27600</v>
      </c>
      <c r="E15" s="8">
        <v>1000</v>
      </c>
      <c r="F15" s="8">
        <f t="shared" si="0"/>
        <v>27600000</v>
      </c>
    </row>
    <row r="16" spans="1:6" x14ac:dyDescent="0.4">
      <c r="A16" s="7">
        <v>45426</v>
      </c>
      <c r="B16" s="6" t="s">
        <v>38</v>
      </c>
      <c r="C16" s="6" t="s">
        <v>45</v>
      </c>
      <c r="D16" s="8">
        <v>23100</v>
      </c>
      <c r="E16" s="8">
        <v>1150</v>
      </c>
      <c r="F16" s="8">
        <f t="shared" si="0"/>
        <v>26565000</v>
      </c>
    </row>
    <row r="19" spans="1:6" x14ac:dyDescent="0.4">
      <c r="A19" s="1" t="s">
        <v>32</v>
      </c>
      <c r="B19" s="1" t="s">
        <v>34</v>
      </c>
      <c r="C19" s="1"/>
    </row>
    <row r="20" spans="1:6" x14ac:dyDescent="0.4">
      <c r="A20" s="1" t="s">
        <v>209</v>
      </c>
      <c r="B20" s="1"/>
      <c r="C20" s="1"/>
    </row>
    <row r="21" spans="1:6" x14ac:dyDescent="0.4">
      <c r="A21" s="1"/>
      <c r="B21" s="1" t="s">
        <v>210</v>
      </c>
      <c r="C21" s="1"/>
    </row>
    <row r="24" spans="1:6" x14ac:dyDescent="0.4">
      <c r="A24" s="1" t="s">
        <v>33</v>
      </c>
      <c r="B24" s="1" t="s">
        <v>31</v>
      </c>
      <c r="C24" s="1" t="s">
        <v>32</v>
      </c>
      <c r="D24" s="1" t="s">
        <v>34</v>
      </c>
      <c r="E24" s="1"/>
      <c r="F24" s="1"/>
    </row>
    <row r="25" spans="1:6" x14ac:dyDescent="0.4">
      <c r="A25" s="6" t="s">
        <v>40</v>
      </c>
      <c r="B25" s="8">
        <v>27600</v>
      </c>
      <c r="C25" s="8">
        <v>900</v>
      </c>
      <c r="D25" s="8">
        <v>24840000</v>
      </c>
    </row>
    <row r="26" spans="1:6" x14ac:dyDescent="0.4">
      <c r="A26" s="6" t="s">
        <v>42</v>
      </c>
      <c r="B26" s="8">
        <v>28800</v>
      </c>
      <c r="C26" s="8">
        <v>1500</v>
      </c>
      <c r="D26" s="8">
        <v>43200000</v>
      </c>
    </row>
    <row r="27" spans="1:6" x14ac:dyDescent="0.4">
      <c r="A27" s="6" t="s">
        <v>41</v>
      </c>
      <c r="B27" s="8">
        <v>30600</v>
      </c>
      <c r="C27" s="8">
        <v>800</v>
      </c>
      <c r="D27" s="8">
        <v>24480000</v>
      </c>
    </row>
    <row r="28" spans="1:6" x14ac:dyDescent="0.4">
      <c r="A28" s="6" t="s">
        <v>39</v>
      </c>
      <c r="B28" s="8">
        <v>32500</v>
      </c>
      <c r="C28" s="8">
        <v>1250</v>
      </c>
      <c r="D28" s="8">
        <v>40625000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K36"/>
  <sheetViews>
    <sheetView tabSelected="1" topLeftCell="A23" zoomScale="130" zoomScaleNormal="130" workbookViewId="0">
      <selection activeCell="I25" sqref="I25"/>
    </sheetView>
  </sheetViews>
  <sheetFormatPr defaultRowHeight="17.399999999999999" x14ac:dyDescent="0.4"/>
  <cols>
    <col min="1" max="1" width="8.69921875" customWidth="1"/>
    <col min="2" max="2" width="10.69921875" customWidth="1"/>
    <col min="4" max="4" width="10.8984375" bestFit="1" customWidth="1"/>
    <col min="5" max="5" width="10.3984375" bestFit="1" customWidth="1"/>
    <col min="9" max="9" width="11.69921875" bestFit="1" customWidth="1"/>
  </cols>
  <sheetData>
    <row r="1" spans="1:9" x14ac:dyDescent="0.4">
      <c r="A1" s="14" t="s">
        <v>110</v>
      </c>
      <c r="B1" s="15" t="s">
        <v>111</v>
      </c>
      <c r="F1" s="16" t="s">
        <v>114</v>
      </c>
      <c r="G1" s="17" t="s">
        <v>121</v>
      </c>
      <c r="H1" s="18"/>
      <c r="I1" s="19"/>
    </row>
    <row r="2" spans="1:9" x14ac:dyDescent="0.4">
      <c r="A2" s="6" t="s">
        <v>30</v>
      </c>
      <c r="B2" s="6" t="s">
        <v>136</v>
      </c>
      <c r="C2" s="6" t="s">
        <v>135</v>
      </c>
      <c r="D2" s="13" t="s">
        <v>134</v>
      </c>
      <c r="F2" s="20" t="s">
        <v>112</v>
      </c>
      <c r="G2" s="20" t="s">
        <v>52</v>
      </c>
      <c r="H2" s="20" t="s">
        <v>4</v>
      </c>
      <c r="I2" s="20" t="s">
        <v>5</v>
      </c>
    </row>
    <row r="3" spans="1:9" x14ac:dyDescent="0.4">
      <c r="A3" s="6" t="s">
        <v>133</v>
      </c>
      <c r="B3" s="7">
        <v>45338</v>
      </c>
      <c r="C3" s="6" t="s">
        <v>122</v>
      </c>
      <c r="D3" s="6" t="str">
        <f>IF(OR(MONTH(B3)=3,MONTH(B3)=5),"발송","")</f>
        <v/>
      </c>
      <c r="F3" s="21" t="s">
        <v>116</v>
      </c>
      <c r="G3" s="20" t="s">
        <v>70</v>
      </c>
      <c r="H3" s="20">
        <v>243</v>
      </c>
      <c r="I3" s="22">
        <f>H3*12500</f>
        <v>3037500</v>
      </c>
    </row>
    <row r="4" spans="1:9" x14ac:dyDescent="0.4">
      <c r="A4" s="6" t="s">
        <v>132</v>
      </c>
      <c r="B4" s="7">
        <v>45349</v>
      </c>
      <c r="C4" s="6" t="s">
        <v>126</v>
      </c>
      <c r="D4" s="6" t="str">
        <f t="shared" ref="D4:D12" si="0">IF(OR(MONTH(B4)=3,MONTH(B4)=5),"발송","")</f>
        <v/>
      </c>
      <c r="F4" s="21" t="s">
        <v>116</v>
      </c>
      <c r="G4" s="20" t="s">
        <v>117</v>
      </c>
      <c r="H4" s="20">
        <v>385</v>
      </c>
      <c r="I4" s="22">
        <f>H4*12500</f>
        <v>4812500</v>
      </c>
    </row>
    <row r="5" spans="1:9" x14ac:dyDescent="0.4">
      <c r="A5" s="6" t="s">
        <v>131</v>
      </c>
      <c r="B5" s="7">
        <v>45359</v>
      </c>
      <c r="C5" s="6" t="s">
        <v>124</v>
      </c>
      <c r="D5" s="6" t="str">
        <f t="shared" si="0"/>
        <v>발송</v>
      </c>
      <c r="F5" s="21" t="s">
        <v>116</v>
      </c>
      <c r="G5" s="20" t="s">
        <v>75</v>
      </c>
      <c r="H5" s="20">
        <v>196</v>
      </c>
      <c r="I5" s="22">
        <f>H5*12500</f>
        <v>2450000</v>
      </c>
    </row>
    <row r="6" spans="1:9" x14ac:dyDescent="0.4">
      <c r="A6" s="6" t="s">
        <v>130</v>
      </c>
      <c r="B6" s="7">
        <v>45373</v>
      </c>
      <c r="C6" s="6" t="s">
        <v>126</v>
      </c>
      <c r="D6" s="6" t="str">
        <f t="shared" si="0"/>
        <v>발송</v>
      </c>
      <c r="F6" s="21" t="s">
        <v>118</v>
      </c>
      <c r="G6" s="20" t="s">
        <v>70</v>
      </c>
      <c r="H6" s="20">
        <v>134</v>
      </c>
      <c r="I6" s="22">
        <f>H6*9500</f>
        <v>1273000</v>
      </c>
    </row>
    <row r="7" spans="1:9" x14ac:dyDescent="0.4">
      <c r="A7" s="6" t="s">
        <v>129</v>
      </c>
      <c r="B7" s="7">
        <v>45397</v>
      </c>
      <c r="C7" s="6" t="s">
        <v>124</v>
      </c>
      <c r="D7" s="6" t="str">
        <f t="shared" si="0"/>
        <v/>
      </c>
      <c r="F7" s="21" t="s">
        <v>118</v>
      </c>
      <c r="G7" s="20" t="s">
        <v>117</v>
      </c>
      <c r="H7" s="20">
        <v>310</v>
      </c>
      <c r="I7" s="22">
        <f>H7*9500</f>
        <v>2945000</v>
      </c>
    </row>
    <row r="8" spans="1:9" x14ac:dyDescent="0.4">
      <c r="A8" s="6" t="s">
        <v>128</v>
      </c>
      <c r="B8" s="7">
        <v>45406</v>
      </c>
      <c r="C8" s="6" t="s">
        <v>122</v>
      </c>
      <c r="D8" s="6" t="str">
        <f t="shared" si="0"/>
        <v/>
      </c>
      <c r="F8" s="21" t="s">
        <v>118</v>
      </c>
      <c r="G8" s="20" t="s">
        <v>75</v>
      </c>
      <c r="H8" s="20">
        <v>251</v>
      </c>
      <c r="I8" s="22">
        <f>H8*9500</f>
        <v>2384500</v>
      </c>
    </row>
    <row r="9" spans="1:9" x14ac:dyDescent="0.4">
      <c r="A9" s="6" t="s">
        <v>127</v>
      </c>
      <c r="B9" s="7">
        <v>45422</v>
      </c>
      <c r="C9" s="6" t="s">
        <v>126</v>
      </c>
      <c r="D9" s="6" t="str">
        <f t="shared" si="0"/>
        <v>발송</v>
      </c>
      <c r="F9" s="21" t="s">
        <v>119</v>
      </c>
      <c r="G9" s="20" t="s">
        <v>70</v>
      </c>
      <c r="H9" s="20">
        <v>89</v>
      </c>
      <c r="I9" s="22">
        <f>H9*85500</f>
        <v>7609500</v>
      </c>
    </row>
    <row r="10" spans="1:9" x14ac:dyDescent="0.4">
      <c r="A10" s="6" t="s">
        <v>125</v>
      </c>
      <c r="B10" s="7">
        <v>45442</v>
      </c>
      <c r="C10" s="6" t="s">
        <v>124</v>
      </c>
      <c r="D10" s="6" t="str">
        <f t="shared" si="0"/>
        <v>발송</v>
      </c>
      <c r="F10" s="21" t="s">
        <v>119</v>
      </c>
      <c r="G10" s="20" t="s">
        <v>117</v>
      </c>
      <c r="H10" s="20">
        <v>101</v>
      </c>
      <c r="I10" s="22">
        <f>H10*85500</f>
        <v>8635500</v>
      </c>
    </row>
    <row r="11" spans="1:9" x14ac:dyDescent="0.4">
      <c r="A11" s="6" t="s">
        <v>123</v>
      </c>
      <c r="B11" s="7">
        <v>45454</v>
      </c>
      <c r="C11" s="6" t="s">
        <v>122</v>
      </c>
      <c r="D11" s="6" t="str">
        <f t="shared" si="0"/>
        <v/>
      </c>
      <c r="F11" s="21" t="s">
        <v>119</v>
      </c>
      <c r="G11" s="20" t="s">
        <v>75</v>
      </c>
      <c r="H11" s="20">
        <v>67</v>
      </c>
      <c r="I11" s="22">
        <f>H11*85500</f>
        <v>5728500</v>
      </c>
    </row>
    <row r="12" spans="1:9" x14ac:dyDescent="0.4">
      <c r="A12" s="6" t="s">
        <v>137</v>
      </c>
      <c r="B12" s="7">
        <v>45471</v>
      </c>
      <c r="C12" s="6" t="s">
        <v>126</v>
      </c>
      <c r="D12" s="6" t="str">
        <f t="shared" si="0"/>
        <v/>
      </c>
      <c r="F12" s="27" t="s">
        <v>120</v>
      </c>
      <c r="G12" s="28"/>
      <c r="H12" s="29"/>
      <c r="I12" s="23">
        <f>SUMIF(G3:G11,"용산",H3:H11)/SUM(H3:H11)</f>
        <v>0.44819819819819817</v>
      </c>
    </row>
    <row r="14" spans="1:9" x14ac:dyDescent="0.4">
      <c r="A14" s="16" t="s">
        <v>115</v>
      </c>
      <c r="B14" s="17" t="s">
        <v>139</v>
      </c>
      <c r="G14" s="16" t="s">
        <v>138</v>
      </c>
      <c r="H14" s="17" t="s">
        <v>164</v>
      </c>
    </row>
    <row r="15" spans="1:9" x14ac:dyDescent="0.4">
      <c r="A15" s="6" t="s">
        <v>113</v>
      </c>
      <c r="B15" s="6" t="s">
        <v>141</v>
      </c>
      <c r="C15" s="6" t="s">
        <v>143</v>
      </c>
      <c r="D15" s="6" t="s">
        <v>142</v>
      </c>
      <c r="E15" s="13" t="s">
        <v>140</v>
      </c>
      <c r="G15" s="24" t="s">
        <v>81</v>
      </c>
      <c r="H15" s="24" t="s">
        <v>85</v>
      </c>
      <c r="I15" s="24" t="s">
        <v>165</v>
      </c>
    </row>
    <row r="16" spans="1:9" x14ac:dyDescent="0.4">
      <c r="A16" s="6" t="s">
        <v>154</v>
      </c>
      <c r="B16" s="7">
        <v>45390</v>
      </c>
      <c r="C16" s="6" t="s">
        <v>144</v>
      </c>
      <c r="D16" s="6">
        <v>4</v>
      </c>
      <c r="E16" s="6" t="str">
        <f>CHOOSE(MID(A16,4,1),"일반석","비지니스석","일등석")</f>
        <v>일반석</v>
      </c>
      <c r="G16" s="6" t="s">
        <v>169</v>
      </c>
      <c r="H16" s="6" t="s">
        <v>100</v>
      </c>
      <c r="I16" s="25">
        <v>56986400</v>
      </c>
    </row>
    <row r="17" spans="1:11" x14ac:dyDescent="0.4">
      <c r="A17" s="6" t="s">
        <v>155</v>
      </c>
      <c r="B17" s="7">
        <v>45392</v>
      </c>
      <c r="C17" s="6" t="s">
        <v>147</v>
      </c>
      <c r="D17" s="6">
        <v>8</v>
      </c>
      <c r="E17" s="6" t="str">
        <f t="shared" ref="E17:E25" si="1">CHOOSE(MID(A17,4,1),"일반석","비지니스석","일등석")</f>
        <v>일반석</v>
      </c>
      <c r="G17" s="6" t="s">
        <v>168</v>
      </c>
      <c r="H17" s="6" t="s">
        <v>175</v>
      </c>
      <c r="I17" s="25">
        <v>35470100</v>
      </c>
    </row>
    <row r="18" spans="1:11" x14ac:dyDescent="0.4">
      <c r="A18" s="6" t="s">
        <v>160</v>
      </c>
      <c r="B18" s="7">
        <v>45393</v>
      </c>
      <c r="C18" s="6" t="s">
        <v>149</v>
      </c>
      <c r="D18" s="6">
        <v>4</v>
      </c>
      <c r="E18" s="6" t="str">
        <f t="shared" si="1"/>
        <v>일등석</v>
      </c>
      <c r="G18" s="6" t="s">
        <v>167</v>
      </c>
      <c r="H18" s="6" t="s">
        <v>100</v>
      </c>
      <c r="I18" s="25">
        <v>68341200</v>
      </c>
    </row>
    <row r="19" spans="1:11" x14ac:dyDescent="0.4">
      <c r="A19" s="6" t="s">
        <v>162</v>
      </c>
      <c r="B19" s="7">
        <v>45393</v>
      </c>
      <c r="C19" s="6" t="s">
        <v>150</v>
      </c>
      <c r="D19" s="6">
        <v>2</v>
      </c>
      <c r="E19" s="6" t="str">
        <f t="shared" si="1"/>
        <v>비지니스석</v>
      </c>
      <c r="G19" s="6" t="s">
        <v>170</v>
      </c>
      <c r="H19" s="6" t="s">
        <v>175</v>
      </c>
      <c r="I19" s="25">
        <v>50185000</v>
      </c>
    </row>
    <row r="20" spans="1:11" x14ac:dyDescent="0.4">
      <c r="A20" s="6" t="s">
        <v>156</v>
      </c>
      <c r="B20" s="7">
        <v>45398</v>
      </c>
      <c r="C20" s="6" t="s">
        <v>151</v>
      </c>
      <c r="D20" s="6">
        <v>6</v>
      </c>
      <c r="E20" s="6" t="str">
        <f t="shared" si="1"/>
        <v>일반석</v>
      </c>
      <c r="G20" s="6" t="s">
        <v>171</v>
      </c>
      <c r="H20" s="6" t="s">
        <v>175</v>
      </c>
      <c r="I20" s="25">
        <v>62734900</v>
      </c>
    </row>
    <row r="21" spans="1:11" x14ac:dyDescent="0.4">
      <c r="A21" s="6" t="s">
        <v>163</v>
      </c>
      <c r="B21" s="7">
        <v>45400</v>
      </c>
      <c r="C21" s="6" t="s">
        <v>145</v>
      </c>
      <c r="D21" s="6">
        <v>5</v>
      </c>
      <c r="E21" s="6" t="str">
        <f t="shared" si="1"/>
        <v>비지니스석</v>
      </c>
      <c r="G21" s="6" t="s">
        <v>166</v>
      </c>
      <c r="H21" s="6" t="s">
        <v>100</v>
      </c>
      <c r="I21" s="25">
        <v>39900000</v>
      </c>
    </row>
    <row r="22" spans="1:11" x14ac:dyDescent="0.4">
      <c r="A22" s="6" t="s">
        <v>159</v>
      </c>
      <c r="B22" s="7">
        <v>45400</v>
      </c>
      <c r="C22" s="6" t="s">
        <v>146</v>
      </c>
      <c r="D22" s="6">
        <v>3</v>
      </c>
      <c r="E22" s="6" t="str">
        <f t="shared" si="1"/>
        <v>일등석</v>
      </c>
      <c r="G22" s="6" t="s">
        <v>172</v>
      </c>
      <c r="H22" s="6" t="s">
        <v>100</v>
      </c>
      <c r="I22" s="25">
        <v>46984200</v>
      </c>
    </row>
    <row r="23" spans="1:11" x14ac:dyDescent="0.4">
      <c r="A23" s="6" t="s">
        <v>161</v>
      </c>
      <c r="B23" s="7">
        <v>45404</v>
      </c>
      <c r="C23" s="6" t="s">
        <v>148</v>
      </c>
      <c r="D23" s="6">
        <v>4</v>
      </c>
      <c r="E23" s="6" t="str">
        <f t="shared" si="1"/>
        <v>비지니스석</v>
      </c>
      <c r="G23" s="6" t="s">
        <v>173</v>
      </c>
      <c r="H23" s="6" t="s">
        <v>175</v>
      </c>
      <c r="I23" s="25">
        <v>55121000</v>
      </c>
      <c r="J23" s="30" t="s">
        <v>176</v>
      </c>
      <c r="K23" s="31"/>
    </row>
    <row r="24" spans="1:11" x14ac:dyDescent="0.4">
      <c r="A24" s="6" t="s">
        <v>157</v>
      </c>
      <c r="B24" s="7">
        <v>45406</v>
      </c>
      <c r="C24" s="6" t="s">
        <v>152</v>
      </c>
      <c r="D24" s="6">
        <v>8</v>
      </c>
      <c r="E24" s="6" t="str">
        <f t="shared" si="1"/>
        <v>일반석</v>
      </c>
      <c r="G24" s="6" t="s">
        <v>174</v>
      </c>
      <c r="H24" s="6" t="s">
        <v>100</v>
      </c>
      <c r="I24" s="25">
        <v>43764900</v>
      </c>
      <c r="J24" s="6" t="s">
        <v>85</v>
      </c>
      <c r="K24" s="6" t="s">
        <v>85</v>
      </c>
    </row>
    <row r="25" spans="1:11" x14ac:dyDescent="0.4">
      <c r="A25" s="6" t="s">
        <v>158</v>
      </c>
      <c r="B25" s="7">
        <v>45406</v>
      </c>
      <c r="C25" s="6" t="s">
        <v>153</v>
      </c>
      <c r="D25" s="6">
        <v>6</v>
      </c>
      <c r="E25" s="6" t="str">
        <f t="shared" si="1"/>
        <v>일반석</v>
      </c>
      <c r="G25" s="33" t="s">
        <v>177</v>
      </c>
      <c r="H25" s="34"/>
      <c r="I25" s="25">
        <f>ROUNDUP(AVERAGE(DMAX(G15:I24,3,J24:J25),DMAX(G15:I24,3,K24:K25)),-3)</f>
        <v>65539000</v>
      </c>
      <c r="J25" s="6" t="s">
        <v>100</v>
      </c>
      <c r="K25" s="6" t="s">
        <v>175</v>
      </c>
    </row>
    <row r="27" spans="1:11" x14ac:dyDescent="0.4">
      <c r="A27" s="16" t="s">
        <v>178</v>
      </c>
      <c r="B27" s="17" t="s">
        <v>182</v>
      </c>
      <c r="F27" s="32" t="s">
        <v>183</v>
      </c>
      <c r="G27" s="32"/>
    </row>
    <row r="28" spans="1:11" x14ac:dyDescent="0.4">
      <c r="A28" s="24" t="s">
        <v>180</v>
      </c>
      <c r="B28" s="6" t="s">
        <v>179</v>
      </c>
      <c r="C28" s="6" t="s">
        <v>6</v>
      </c>
      <c r="D28" s="13" t="s">
        <v>181</v>
      </c>
      <c r="F28" s="6" t="s">
        <v>6</v>
      </c>
      <c r="G28" s="6" t="s">
        <v>184</v>
      </c>
    </row>
    <row r="29" spans="1:11" x14ac:dyDescent="0.4">
      <c r="A29" s="6" t="s">
        <v>188</v>
      </c>
      <c r="B29" s="7">
        <v>33305</v>
      </c>
      <c r="C29" s="6" t="s">
        <v>193</v>
      </c>
      <c r="D29" s="6" t="str">
        <f>YEAR(B29)&amp;VLOOKUP(C29,$F$29:$G$36,2,0)</f>
        <v>1991man1</v>
      </c>
      <c r="F29" s="6" t="s">
        <v>199</v>
      </c>
      <c r="G29" s="6" t="s">
        <v>201</v>
      </c>
    </row>
    <row r="30" spans="1:11" x14ac:dyDescent="0.4">
      <c r="A30" s="6" t="s">
        <v>189</v>
      </c>
      <c r="B30" s="7">
        <v>30854</v>
      </c>
      <c r="C30" s="6" t="s">
        <v>195</v>
      </c>
      <c r="D30" s="6" t="str">
        <f t="shared" ref="D30:D36" si="2">YEAR(B30)&amp;VLOOKUP(C30,$F$29:$G$36,2,0)</f>
        <v>1984fam1</v>
      </c>
      <c r="F30" s="6" t="s">
        <v>200</v>
      </c>
      <c r="G30" s="6" t="s">
        <v>202</v>
      </c>
    </row>
    <row r="31" spans="1:11" x14ac:dyDescent="0.4">
      <c r="A31" s="6" t="s">
        <v>187</v>
      </c>
      <c r="B31" s="7">
        <v>36990</v>
      </c>
      <c r="C31" s="6" t="s">
        <v>197</v>
      </c>
      <c r="D31" s="6" t="str">
        <f t="shared" si="2"/>
        <v>2001fri1</v>
      </c>
      <c r="F31" s="6" t="s">
        <v>197</v>
      </c>
      <c r="G31" s="6" t="s">
        <v>203</v>
      </c>
    </row>
    <row r="32" spans="1:11" x14ac:dyDescent="0.4">
      <c r="A32" s="6" t="s">
        <v>190</v>
      </c>
      <c r="B32" s="7">
        <v>34783</v>
      </c>
      <c r="C32" s="6" t="s">
        <v>199</v>
      </c>
      <c r="D32" s="6" t="str">
        <f t="shared" si="2"/>
        <v>1995mas1</v>
      </c>
      <c r="F32" s="6" t="s">
        <v>198</v>
      </c>
      <c r="G32" s="6" t="s">
        <v>204</v>
      </c>
    </row>
    <row r="33" spans="1:7" x14ac:dyDescent="0.4">
      <c r="A33" s="6" t="s">
        <v>186</v>
      </c>
      <c r="B33" s="7">
        <v>31972</v>
      </c>
      <c r="C33" s="6" t="s">
        <v>198</v>
      </c>
      <c r="D33" s="6" t="str">
        <f t="shared" si="2"/>
        <v>1987fri2</v>
      </c>
      <c r="F33" s="6" t="s">
        <v>193</v>
      </c>
      <c r="G33" s="6" t="s">
        <v>205</v>
      </c>
    </row>
    <row r="34" spans="1:7" x14ac:dyDescent="0.4">
      <c r="A34" s="6" t="s">
        <v>191</v>
      </c>
      <c r="B34" s="7">
        <v>32419</v>
      </c>
      <c r="C34" s="6" t="s">
        <v>200</v>
      </c>
      <c r="D34" s="6" t="str">
        <f t="shared" si="2"/>
        <v>1988mas2</v>
      </c>
      <c r="F34" s="6" t="s">
        <v>194</v>
      </c>
      <c r="G34" s="6" t="s">
        <v>206</v>
      </c>
    </row>
    <row r="35" spans="1:7" x14ac:dyDescent="0.4">
      <c r="A35" s="6" t="s">
        <v>185</v>
      </c>
      <c r="B35" s="7">
        <v>36190</v>
      </c>
      <c r="C35" s="6" t="s">
        <v>196</v>
      </c>
      <c r="D35" s="6" t="str">
        <f t="shared" si="2"/>
        <v>1999fam2</v>
      </c>
      <c r="F35" s="6" t="s">
        <v>195</v>
      </c>
      <c r="G35" s="6" t="s">
        <v>207</v>
      </c>
    </row>
    <row r="36" spans="1:7" x14ac:dyDescent="0.4">
      <c r="A36" s="6" t="s">
        <v>192</v>
      </c>
      <c r="B36" s="7">
        <v>36653</v>
      </c>
      <c r="C36" s="6" t="s">
        <v>194</v>
      </c>
      <c r="D36" s="6" t="str">
        <f t="shared" si="2"/>
        <v>2000man2</v>
      </c>
      <c r="F36" s="6" t="s">
        <v>196</v>
      </c>
      <c r="G36" s="6" t="s">
        <v>208</v>
      </c>
    </row>
  </sheetData>
  <mergeCells count="4">
    <mergeCell ref="F12:H12"/>
    <mergeCell ref="J23:K23"/>
    <mergeCell ref="F27:G27"/>
    <mergeCell ref="G25:H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F15"/>
  <sheetViews>
    <sheetView workbookViewId="0">
      <selection sqref="A1:F1"/>
    </sheetView>
  </sheetViews>
  <sheetFormatPr defaultRowHeight="17.399999999999999" x14ac:dyDescent="0.4"/>
  <cols>
    <col min="3" max="6" width="13.09765625" customWidth="1"/>
  </cols>
  <sheetData>
    <row r="1" spans="1:6" ht="21" x14ac:dyDescent="0.4">
      <c r="A1" s="26" t="s">
        <v>86</v>
      </c>
      <c r="B1" s="26"/>
      <c r="C1" s="26"/>
      <c r="D1" s="26"/>
      <c r="E1" s="26"/>
      <c r="F1" s="26"/>
    </row>
    <row r="3" spans="1:6" x14ac:dyDescent="0.4">
      <c r="A3" s="6" t="s">
        <v>81</v>
      </c>
      <c r="B3" s="6" t="s">
        <v>85</v>
      </c>
      <c r="C3" s="6" t="s">
        <v>82</v>
      </c>
      <c r="D3" s="6" t="s">
        <v>84</v>
      </c>
      <c r="E3" s="6" t="s">
        <v>83</v>
      </c>
      <c r="F3" s="6" t="s">
        <v>87</v>
      </c>
    </row>
    <row r="4" spans="1:6" x14ac:dyDescent="0.4">
      <c r="A4" s="6" t="s">
        <v>90</v>
      </c>
      <c r="B4" s="6" t="s">
        <v>102</v>
      </c>
      <c r="C4" s="8">
        <v>49540000</v>
      </c>
      <c r="D4" s="8">
        <v>57970000</v>
      </c>
      <c r="E4" s="8">
        <v>51590000</v>
      </c>
      <c r="F4" s="8">
        <f>SUM(C4:E4)</f>
        <v>159100000</v>
      </c>
    </row>
    <row r="5" spans="1:6" x14ac:dyDescent="0.4">
      <c r="A5" s="6" t="s">
        <v>95</v>
      </c>
      <c r="B5" s="6" t="s">
        <v>101</v>
      </c>
      <c r="C5" s="8">
        <v>36720000</v>
      </c>
      <c r="D5" s="8">
        <v>34890000</v>
      </c>
      <c r="E5" s="8">
        <v>34190000</v>
      </c>
      <c r="F5" s="8">
        <f t="shared" ref="F5:F15" si="0">SUM(C5:E5)</f>
        <v>105800000</v>
      </c>
    </row>
    <row r="6" spans="1:6" x14ac:dyDescent="0.4">
      <c r="A6" s="6" t="s">
        <v>96</v>
      </c>
      <c r="B6" s="6" t="s">
        <v>100</v>
      </c>
      <c r="C6" s="8">
        <v>53610000</v>
      </c>
      <c r="D6" s="8">
        <v>70770000</v>
      </c>
      <c r="E6" s="8">
        <v>78550000</v>
      </c>
      <c r="F6" s="8">
        <f t="shared" si="0"/>
        <v>202930000</v>
      </c>
    </row>
    <row r="7" spans="1:6" x14ac:dyDescent="0.4">
      <c r="A7" s="6" t="s">
        <v>93</v>
      </c>
      <c r="B7" s="6" t="s">
        <v>101</v>
      </c>
      <c r="C7" s="8">
        <v>46300000</v>
      </c>
      <c r="D7" s="8">
        <v>51860000</v>
      </c>
      <c r="E7" s="8">
        <v>48220000</v>
      </c>
      <c r="F7" s="8">
        <f t="shared" si="0"/>
        <v>146380000</v>
      </c>
    </row>
    <row r="8" spans="1:6" x14ac:dyDescent="0.4">
      <c r="A8" s="6" t="s">
        <v>94</v>
      </c>
      <c r="B8" s="6" t="s">
        <v>101</v>
      </c>
      <c r="C8" s="8">
        <v>55040000</v>
      </c>
      <c r="D8" s="8">
        <v>59450000</v>
      </c>
      <c r="E8" s="8">
        <v>65740000</v>
      </c>
      <c r="F8" s="8">
        <f t="shared" si="0"/>
        <v>180230000</v>
      </c>
    </row>
    <row r="9" spans="1:6" x14ac:dyDescent="0.4">
      <c r="A9" s="6" t="s">
        <v>91</v>
      </c>
      <c r="B9" s="6" t="s">
        <v>102</v>
      </c>
      <c r="C9" s="8">
        <v>35000000</v>
      </c>
      <c r="D9" s="8">
        <v>26950000</v>
      </c>
      <c r="E9" s="8">
        <v>36200000</v>
      </c>
      <c r="F9" s="8">
        <f t="shared" si="0"/>
        <v>98150000</v>
      </c>
    </row>
    <row r="10" spans="1:6" x14ac:dyDescent="0.4">
      <c r="A10" s="6" t="s">
        <v>88</v>
      </c>
      <c r="B10" s="6" t="s">
        <v>102</v>
      </c>
      <c r="C10" s="8">
        <v>49350000</v>
      </c>
      <c r="D10" s="8">
        <v>45900000</v>
      </c>
      <c r="E10" s="8">
        <v>44980000</v>
      </c>
      <c r="F10" s="8">
        <f t="shared" si="0"/>
        <v>140230000</v>
      </c>
    </row>
    <row r="11" spans="1:6" x14ac:dyDescent="0.4">
      <c r="A11" s="6" t="s">
        <v>98</v>
      </c>
      <c r="B11" s="6" t="s">
        <v>100</v>
      </c>
      <c r="C11" s="8">
        <v>62800000</v>
      </c>
      <c r="D11" s="8">
        <v>76620000</v>
      </c>
      <c r="E11" s="8">
        <v>80410000</v>
      </c>
      <c r="F11" s="8">
        <f t="shared" si="0"/>
        <v>219830000</v>
      </c>
    </row>
    <row r="12" spans="1:6" x14ac:dyDescent="0.4">
      <c r="A12" s="6" t="s">
        <v>97</v>
      </c>
      <c r="B12" s="6" t="s">
        <v>100</v>
      </c>
      <c r="C12" s="8">
        <v>51650000</v>
      </c>
      <c r="D12" s="8">
        <v>49070000</v>
      </c>
      <c r="E12" s="8">
        <v>43580000</v>
      </c>
      <c r="F12" s="8">
        <f t="shared" si="0"/>
        <v>144300000</v>
      </c>
    </row>
    <row r="13" spans="1:6" x14ac:dyDescent="0.4">
      <c r="A13" s="6" t="s">
        <v>89</v>
      </c>
      <c r="B13" s="6" t="s">
        <v>102</v>
      </c>
      <c r="C13" s="8">
        <v>60420000</v>
      </c>
      <c r="D13" s="8">
        <v>67070000</v>
      </c>
      <c r="E13" s="8">
        <v>63710000</v>
      </c>
      <c r="F13" s="8">
        <f t="shared" si="0"/>
        <v>191200000</v>
      </c>
    </row>
    <row r="14" spans="1:6" x14ac:dyDescent="0.4">
      <c r="A14" s="6" t="s">
        <v>92</v>
      </c>
      <c r="B14" s="6" t="s">
        <v>101</v>
      </c>
      <c r="C14" s="8">
        <v>46050000</v>
      </c>
      <c r="D14" s="8">
        <v>38230000</v>
      </c>
      <c r="E14" s="8">
        <v>45870000</v>
      </c>
      <c r="F14" s="8">
        <f t="shared" si="0"/>
        <v>130150000</v>
      </c>
    </row>
    <row r="15" spans="1:6" x14ac:dyDescent="0.4">
      <c r="A15" s="6" t="s">
        <v>99</v>
      </c>
      <c r="B15" s="6" t="s">
        <v>100</v>
      </c>
      <c r="C15" s="8">
        <v>56930000</v>
      </c>
      <c r="D15" s="8">
        <v>72880000</v>
      </c>
      <c r="E15" s="8">
        <v>77420000</v>
      </c>
      <c r="F15" s="8">
        <f t="shared" si="0"/>
        <v>207230000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6"/>
  <sheetViews>
    <sheetView workbookViewId="0">
      <selection activeCell="K8" sqref="K8"/>
    </sheetView>
  </sheetViews>
  <sheetFormatPr defaultRowHeight="17.399999999999999" x14ac:dyDescent="0.4"/>
  <cols>
    <col min="2" max="2" width="12.69921875" bestFit="1" customWidth="1"/>
    <col min="3" max="7" width="12.69921875" customWidth="1"/>
  </cols>
  <sheetData>
    <row r="1" spans="1:7" x14ac:dyDescent="0.4">
      <c r="A1" s="35" t="s">
        <v>103</v>
      </c>
      <c r="B1" s="35"/>
    </row>
    <row r="2" spans="1:7" x14ac:dyDescent="0.4">
      <c r="A2" s="6" t="s">
        <v>104</v>
      </c>
      <c r="B2" s="8">
        <v>24000</v>
      </c>
    </row>
    <row r="3" spans="1:7" x14ac:dyDescent="0.4">
      <c r="A3" s="6" t="s">
        <v>105</v>
      </c>
      <c r="B3" s="8">
        <v>12000</v>
      </c>
    </row>
    <row r="4" spans="1:7" x14ac:dyDescent="0.4">
      <c r="A4" s="6" t="s">
        <v>106</v>
      </c>
      <c r="B4" s="8">
        <f>B2*30%*B3</f>
        <v>86400000</v>
      </c>
    </row>
    <row r="5" spans="1:7" x14ac:dyDescent="0.4">
      <c r="A5" s="6" t="s">
        <v>107</v>
      </c>
      <c r="B5" s="8">
        <v>95000000</v>
      </c>
    </row>
    <row r="6" spans="1:7" x14ac:dyDescent="0.4">
      <c r="A6" s="6" t="s">
        <v>108</v>
      </c>
      <c r="B6" s="8">
        <v>12000000</v>
      </c>
    </row>
    <row r="7" spans="1:7" x14ac:dyDescent="0.4">
      <c r="A7" s="6" t="s">
        <v>109</v>
      </c>
      <c r="B7" s="8">
        <f>B2*B3-SUM(B4:B6)</f>
        <v>94600000</v>
      </c>
    </row>
    <row r="10" spans="1:7" x14ac:dyDescent="0.4">
      <c r="C10" s="33" t="s">
        <v>105</v>
      </c>
      <c r="D10" s="36"/>
      <c r="E10" s="36"/>
      <c r="F10" s="36"/>
      <c r="G10" s="34"/>
    </row>
    <row r="11" spans="1:7" x14ac:dyDescent="0.4">
      <c r="A11" s="37" t="s">
        <v>104</v>
      </c>
      <c r="B11" s="12">
        <f>$B$7</f>
        <v>94600000</v>
      </c>
      <c r="C11" s="12">
        <v>10000</v>
      </c>
      <c r="D11" s="12">
        <v>11000</v>
      </c>
      <c r="E11" s="12">
        <v>12000</v>
      </c>
      <c r="F11" s="12">
        <v>13000</v>
      </c>
      <c r="G11" s="12">
        <v>14000</v>
      </c>
    </row>
    <row r="12" spans="1:7" x14ac:dyDescent="0.4">
      <c r="A12" s="37"/>
      <c r="B12" s="12">
        <v>20000</v>
      </c>
      <c r="C12" s="12"/>
      <c r="D12" s="12"/>
      <c r="E12" s="12"/>
      <c r="F12" s="12"/>
      <c r="G12" s="12"/>
    </row>
    <row r="13" spans="1:7" x14ac:dyDescent="0.4">
      <c r="A13" s="37"/>
      <c r="B13" s="12">
        <v>22000</v>
      </c>
      <c r="C13" s="12"/>
      <c r="D13" s="12"/>
      <c r="E13" s="12"/>
      <c r="F13" s="12"/>
      <c r="G13" s="12"/>
    </row>
    <row r="14" spans="1:7" x14ac:dyDescent="0.4">
      <c r="A14" s="37"/>
      <c r="B14" s="12">
        <v>24000</v>
      </c>
      <c r="C14" s="12"/>
      <c r="D14" s="12"/>
      <c r="E14" s="12"/>
      <c r="F14" s="12"/>
      <c r="G14" s="12"/>
    </row>
    <row r="15" spans="1:7" x14ac:dyDescent="0.4">
      <c r="A15" s="37"/>
      <c r="B15" s="12">
        <v>26000</v>
      </c>
      <c r="C15" s="12"/>
      <c r="D15" s="12"/>
      <c r="E15" s="12"/>
      <c r="F15" s="12"/>
      <c r="G15" s="12"/>
    </row>
    <row r="16" spans="1:7" x14ac:dyDescent="0.4">
      <c r="A16" s="37"/>
      <c r="B16" s="12">
        <v>28000</v>
      </c>
      <c r="C16" s="12"/>
      <c r="D16" s="12"/>
      <c r="E16" s="12"/>
      <c r="F16" s="12"/>
      <c r="G16" s="12"/>
    </row>
  </sheetData>
  <mergeCells count="3">
    <mergeCell ref="A1:B1"/>
    <mergeCell ref="C10:G10"/>
    <mergeCell ref="A11:A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0379-BA0C-473A-8573-2066EE1C55C4}">
  <dimension ref="A1:I10"/>
  <sheetViews>
    <sheetView zoomScale="115" zoomScaleNormal="115" workbookViewId="0">
      <selection activeCell="H3" activeCellId="3" sqref="B3:B10 D3:D10 F3:F10 H3:H10"/>
    </sheetView>
  </sheetViews>
  <sheetFormatPr defaultRowHeight="17.399999999999999" x14ac:dyDescent="0.4"/>
  <cols>
    <col min="1" max="9" width="6.59765625" customWidth="1"/>
  </cols>
  <sheetData>
    <row r="1" spans="1:9" ht="21" x14ac:dyDescent="0.4">
      <c r="A1" s="26" t="s">
        <v>51</v>
      </c>
      <c r="B1" s="26"/>
      <c r="C1" s="26"/>
      <c r="D1" s="26"/>
      <c r="E1" s="26"/>
      <c r="F1" s="26"/>
      <c r="G1" s="26"/>
      <c r="H1" s="26"/>
      <c r="I1" s="26"/>
    </row>
    <row r="2" spans="1:9" x14ac:dyDescent="0.4">
      <c r="I2" s="9" t="s">
        <v>68</v>
      </c>
    </row>
    <row r="3" spans="1:9" x14ac:dyDescent="0.4">
      <c r="A3" s="6" t="s">
        <v>52</v>
      </c>
      <c r="B3" s="38" t="s">
        <v>53</v>
      </c>
      <c r="C3" s="6" t="s">
        <v>54</v>
      </c>
      <c r="D3" s="38" t="s">
        <v>55</v>
      </c>
      <c r="E3" s="6" t="s">
        <v>56</v>
      </c>
      <c r="F3" s="38" t="s">
        <v>57</v>
      </c>
      <c r="G3" s="6" t="s">
        <v>58</v>
      </c>
      <c r="H3" s="38" t="s">
        <v>59</v>
      </c>
      <c r="I3" s="6" t="s">
        <v>60</v>
      </c>
    </row>
    <row r="4" spans="1:9" x14ac:dyDescent="0.4">
      <c r="A4" s="6" t="s">
        <v>61</v>
      </c>
      <c r="B4" s="38">
        <v>57</v>
      </c>
      <c r="C4" s="6">
        <v>51</v>
      </c>
      <c r="D4" s="38">
        <v>54</v>
      </c>
      <c r="E4" s="6">
        <v>52</v>
      </c>
      <c r="F4" s="38">
        <v>63</v>
      </c>
      <c r="G4" s="6">
        <v>77</v>
      </c>
      <c r="H4" s="38">
        <v>83</v>
      </c>
      <c r="I4" s="10">
        <f>AVERAGE(B4:H4)</f>
        <v>62.428571428571431</v>
      </c>
    </row>
    <row r="5" spans="1:9" x14ac:dyDescent="0.4">
      <c r="A5" s="6" t="s">
        <v>62</v>
      </c>
      <c r="B5" s="38">
        <v>49</v>
      </c>
      <c r="C5" s="6">
        <v>50</v>
      </c>
      <c r="D5" s="38">
        <v>45</v>
      </c>
      <c r="E5" s="6">
        <v>51</v>
      </c>
      <c r="F5" s="38">
        <v>55</v>
      </c>
      <c r="G5" s="6">
        <v>66</v>
      </c>
      <c r="H5" s="38">
        <v>78</v>
      </c>
      <c r="I5" s="10">
        <f t="shared" ref="I5:I10" si="0">AVERAGE(B5:H5)</f>
        <v>56.285714285714285</v>
      </c>
    </row>
    <row r="6" spans="1:9" x14ac:dyDescent="0.4">
      <c r="A6" s="6" t="s">
        <v>63</v>
      </c>
      <c r="B6" s="38">
        <v>53</v>
      </c>
      <c r="C6" s="6">
        <v>54</v>
      </c>
      <c r="D6" s="38">
        <v>56</v>
      </c>
      <c r="E6" s="6">
        <v>51</v>
      </c>
      <c r="F6" s="38">
        <v>60</v>
      </c>
      <c r="G6" s="6">
        <v>72</v>
      </c>
      <c r="H6" s="38">
        <v>67</v>
      </c>
      <c r="I6" s="10">
        <f t="shared" si="0"/>
        <v>59</v>
      </c>
    </row>
    <row r="7" spans="1:9" x14ac:dyDescent="0.4">
      <c r="A7" s="6" t="s">
        <v>64</v>
      </c>
      <c r="B7" s="38">
        <v>55</v>
      </c>
      <c r="C7" s="6">
        <v>56</v>
      </c>
      <c r="D7" s="38">
        <v>52</v>
      </c>
      <c r="E7" s="6">
        <v>50</v>
      </c>
      <c r="F7" s="38">
        <v>57</v>
      </c>
      <c r="G7" s="6">
        <v>74</v>
      </c>
      <c r="H7" s="38">
        <v>71</v>
      </c>
      <c r="I7" s="10">
        <f t="shared" si="0"/>
        <v>59.285714285714285</v>
      </c>
    </row>
    <row r="8" spans="1:9" x14ac:dyDescent="0.4">
      <c r="A8" s="6" t="s">
        <v>65</v>
      </c>
      <c r="B8" s="38">
        <v>51</v>
      </c>
      <c r="C8" s="6">
        <v>49</v>
      </c>
      <c r="D8" s="38">
        <v>48</v>
      </c>
      <c r="E8" s="6">
        <v>50</v>
      </c>
      <c r="F8" s="38">
        <v>56</v>
      </c>
      <c r="G8" s="6">
        <v>69</v>
      </c>
      <c r="H8" s="38">
        <v>74</v>
      </c>
      <c r="I8" s="10">
        <f t="shared" si="0"/>
        <v>56.714285714285715</v>
      </c>
    </row>
    <row r="9" spans="1:9" x14ac:dyDescent="0.4">
      <c r="A9" s="6" t="s">
        <v>66</v>
      </c>
      <c r="B9" s="38">
        <v>47</v>
      </c>
      <c r="C9" s="6">
        <v>49</v>
      </c>
      <c r="D9" s="38">
        <v>51</v>
      </c>
      <c r="E9" s="6">
        <v>53</v>
      </c>
      <c r="F9" s="38">
        <v>56</v>
      </c>
      <c r="G9" s="6">
        <v>63</v>
      </c>
      <c r="H9" s="38">
        <v>62</v>
      </c>
      <c r="I9" s="10">
        <f t="shared" si="0"/>
        <v>54.428571428571431</v>
      </c>
    </row>
    <row r="10" spans="1:9" x14ac:dyDescent="0.4">
      <c r="A10" s="6" t="s">
        <v>67</v>
      </c>
      <c r="B10" s="38">
        <v>54</v>
      </c>
      <c r="C10" s="6">
        <v>53</v>
      </c>
      <c r="D10" s="38">
        <v>54</v>
      </c>
      <c r="E10" s="6">
        <v>51</v>
      </c>
      <c r="F10" s="38">
        <v>60</v>
      </c>
      <c r="G10" s="6">
        <v>73</v>
      </c>
      <c r="H10" s="38">
        <v>71</v>
      </c>
      <c r="I10" s="10">
        <f t="shared" si="0"/>
        <v>59.428571428571431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E9"/>
  <sheetViews>
    <sheetView topLeftCell="A3" zoomScale="115" zoomScaleNormal="115" workbookViewId="0">
      <selection activeCell="M15" sqref="M15"/>
    </sheetView>
  </sheetViews>
  <sheetFormatPr defaultRowHeight="17.399999999999999" x14ac:dyDescent="0.4"/>
  <cols>
    <col min="3" max="3" width="10.3984375" bestFit="1" customWidth="1"/>
  </cols>
  <sheetData>
    <row r="1" spans="1:5" ht="21" x14ac:dyDescent="0.4">
      <c r="A1" s="26" t="s">
        <v>69</v>
      </c>
      <c r="B1" s="26"/>
      <c r="C1" s="26"/>
      <c r="D1" s="26"/>
      <c r="E1" s="26"/>
    </row>
    <row r="2" spans="1:5" x14ac:dyDescent="0.4">
      <c r="E2" s="9" t="s">
        <v>80</v>
      </c>
    </row>
    <row r="3" spans="1:5" x14ac:dyDescent="0.4">
      <c r="A3" s="6" t="s">
        <v>52</v>
      </c>
      <c r="B3" s="6" t="s">
        <v>76</v>
      </c>
      <c r="C3" s="6" t="s">
        <v>77</v>
      </c>
      <c r="D3" s="6" t="s">
        <v>78</v>
      </c>
      <c r="E3" s="6" t="s">
        <v>79</v>
      </c>
    </row>
    <row r="4" spans="1:5" x14ac:dyDescent="0.4">
      <c r="A4" s="6" t="s">
        <v>70</v>
      </c>
      <c r="B4" s="11">
        <v>565</v>
      </c>
      <c r="C4" s="11">
        <v>469</v>
      </c>
      <c r="D4" s="11">
        <v>525</v>
      </c>
      <c r="E4" s="11">
        <f>SUM(B4:D4)</f>
        <v>1559</v>
      </c>
    </row>
    <row r="5" spans="1:5" x14ac:dyDescent="0.4">
      <c r="A5" s="6" t="s">
        <v>71</v>
      </c>
      <c r="B5" s="11">
        <v>426</v>
      </c>
      <c r="C5" s="11">
        <v>354</v>
      </c>
      <c r="D5" s="11">
        <v>396</v>
      </c>
      <c r="E5" s="11">
        <f t="shared" ref="E5:E9" si="0">SUM(B5:D5)</f>
        <v>1176</v>
      </c>
    </row>
    <row r="6" spans="1:5" x14ac:dyDescent="0.4">
      <c r="A6" s="6" t="s">
        <v>72</v>
      </c>
      <c r="B6" s="11">
        <v>513</v>
      </c>
      <c r="C6" s="11">
        <v>426</v>
      </c>
      <c r="D6" s="11">
        <v>477</v>
      </c>
      <c r="E6" s="11">
        <f t="shared" si="0"/>
        <v>1416</v>
      </c>
    </row>
    <row r="7" spans="1:5" x14ac:dyDescent="0.4">
      <c r="A7" s="6" t="s">
        <v>73</v>
      </c>
      <c r="B7" s="11">
        <v>388</v>
      </c>
      <c r="C7" s="11">
        <v>322</v>
      </c>
      <c r="D7" s="11">
        <v>361</v>
      </c>
      <c r="E7" s="11">
        <f t="shared" si="0"/>
        <v>1071</v>
      </c>
    </row>
    <row r="8" spans="1:5" x14ac:dyDescent="0.4">
      <c r="A8" s="6" t="s">
        <v>74</v>
      </c>
      <c r="B8" s="11">
        <v>684</v>
      </c>
      <c r="C8" s="11">
        <v>568</v>
      </c>
      <c r="D8" s="11">
        <v>636</v>
      </c>
      <c r="E8" s="11">
        <f t="shared" si="0"/>
        <v>1888</v>
      </c>
    </row>
    <row r="9" spans="1:5" x14ac:dyDescent="0.4">
      <c r="A9" s="6" t="s">
        <v>75</v>
      </c>
      <c r="B9" s="11">
        <v>593</v>
      </c>
      <c r="C9" s="11">
        <v>492</v>
      </c>
      <c r="D9" s="11">
        <v>551</v>
      </c>
      <c r="E9" s="11">
        <f t="shared" si="0"/>
        <v>1636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라인 하르크</cp:lastModifiedBy>
  <dcterms:created xsi:type="dcterms:W3CDTF">2024-04-04T05:45:49Z</dcterms:created>
  <dcterms:modified xsi:type="dcterms:W3CDTF">2024-12-09T13:15:15Z</dcterms:modified>
</cp:coreProperties>
</file>