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hidePivotFieldList="1"/>
  <mc:AlternateContent xmlns:mc="http://schemas.openxmlformats.org/markup-compatibility/2006">
    <mc:Choice Requires="x15">
      <x15ac:absPath xmlns:x15ac="http://schemas.microsoft.com/office/spreadsheetml/2010/11/ac" url="C:\Users\Limitedksj\Desktop\기본모의고사\"/>
    </mc:Choice>
  </mc:AlternateContent>
  <xr:revisionPtr revIDLastSave="0" documentId="13_ncr:1_{35D134D1-BDAC-49EA-8E37-796E3151B760}" xr6:coauthVersionLast="47" xr6:coauthVersionMax="47" xr10:uidLastSave="{00000000-0000-0000-0000-000000000000}"/>
  <bookViews>
    <workbookView xWindow="-110" yWindow="-110" windowWidth="25820" windowHeight="15500" activeTab="6" xr2:uid="{00000000-000D-0000-FFFF-FFFF00000000}"/>
  </bookViews>
  <sheets>
    <sheet name="기본작업-1" sheetId="2" r:id="rId1"/>
    <sheet name="기본작업-2" sheetId="3" r:id="rId2"/>
    <sheet name="계산작업" sheetId="4" r:id="rId3"/>
    <sheet name="분석작업-1" sheetId="5" r:id="rId4"/>
    <sheet name="분석작업-2" sheetId="10" r:id="rId5"/>
    <sheet name="기타작업-1" sheetId="7" r:id="rId6"/>
    <sheet name="기타작업-2" sheetId="6" r:id="rId7"/>
    <sheet name="기타작업-3" sheetId="8" r:id="rId8"/>
  </sheets>
  <functionGroups builtInGroupCount="19"/>
  <definedNames>
    <definedName name="_xlnm._FilterDatabase" localSheetId="0" hidden="1">'기본작업-1'!$A$17:$I$26</definedName>
    <definedName name="_xlnm._FilterDatabase" localSheetId="4" hidden="1">'분석작업-2'!$B$3:$F$20</definedName>
    <definedName name="_xlnm.Criteria" localSheetId="0">'기본작업-1'!$A$29:$A$30</definedName>
    <definedName name="_xlnm.Extract" localSheetId="0">'기본작업-1'!$A$33:$I$33</definedName>
    <definedName name="_xlnm.Print_Area" localSheetId="1">'기본작업-2'!$B$3:$G$12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 a="1"/>
  <c r="C8" i="4" s="1"/>
  <c r="C9" i="4" a="1"/>
  <c r="C9" i="4" s="1"/>
  <c r="C7" i="4" a="1"/>
  <c r="C7" i="4" s="1"/>
  <c r="G35" i="4"/>
  <c r="G36" i="4"/>
  <c r="G37" i="4"/>
  <c r="G38" i="4"/>
  <c r="G39" i="4"/>
  <c r="G40" i="4"/>
  <c r="G34" i="4"/>
  <c r="D8" i="4" a="1"/>
  <c r="D8" i="4" s="1"/>
  <c r="E8" i="4" a="1"/>
  <c r="E8" i="4"/>
  <c r="F8" i="4" a="1"/>
  <c r="F8" i="4"/>
  <c r="G8" i="4" a="1"/>
  <c r="G8" i="4" s="1"/>
  <c r="H8" i="4" a="1"/>
  <c r="H8" i="4" s="1"/>
  <c r="D9" i="4" a="1"/>
  <c r="D9" i="4"/>
  <c r="E9" i="4" a="1"/>
  <c r="E9" i="4" s="1"/>
  <c r="F9" i="4" a="1"/>
  <c r="F9" i="4" s="1"/>
  <c r="G9" i="4" a="1"/>
  <c r="G9" i="4" s="1"/>
  <c r="H9" i="4" a="1"/>
  <c r="H9" i="4" s="1"/>
  <c r="E7" i="4" a="1"/>
  <c r="E7" i="4" s="1"/>
  <c r="F7" i="4" a="1"/>
  <c r="F7" i="4" s="1"/>
  <c r="G7" i="4" a="1"/>
  <c r="G7" i="4" s="1"/>
  <c r="H7" i="4" a="1"/>
  <c r="H7" i="4" s="1"/>
  <c r="D7" i="4" a="1"/>
  <c r="D7" i="4" s="1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13" i="4"/>
  <c r="F13" i="4" a="1"/>
  <c r="F13" i="4" s="1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13" i="4"/>
  <c r="A30" i="2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D4" i="2"/>
  <c r="E4" i="2"/>
  <c r="F4" i="2" s="1"/>
  <c r="D5" i="2"/>
  <c r="E5" i="2" s="1"/>
  <c r="F5" i="2" s="1"/>
  <c r="D6" i="2"/>
  <c r="E6" i="2"/>
  <c r="F6" i="2" s="1"/>
  <c r="D7" i="2"/>
  <c r="E7" i="2" s="1"/>
  <c r="F7" i="2" s="1"/>
  <c r="D8" i="2"/>
  <c r="E8" i="2"/>
  <c r="F8" i="2" s="1"/>
  <c r="D9" i="2"/>
  <c r="E9" i="2" s="1"/>
  <c r="F9" i="2" s="1"/>
  <c r="D10" i="2"/>
  <c r="E10" i="2"/>
  <c r="F10" i="2" s="1"/>
  <c r="D11" i="2"/>
  <c r="E11" i="2" s="1"/>
  <c r="F11" i="2" s="1"/>
  <c r="E35" i="4" a="1"/>
  <c r="E39" i="4" a="1"/>
  <c r="E40" i="4" a="1"/>
  <c r="E37" i="4" a="1"/>
  <c r="E38" i="4" a="1"/>
  <c r="E36" i="4" a="1"/>
  <c r="E34" i="4" a="1"/>
  <c r="E36" i="4" l="1"/>
  <c r="E38" i="4"/>
  <c r="E37" i="4"/>
  <c r="E40" i="4"/>
  <c r="E39" i="4"/>
  <c r="E35" i="4"/>
  <c r="E34" i="4"/>
  <c r="F28" i="4"/>
  <c r="F20" i="4"/>
  <c r="F27" i="4"/>
  <c r="F19" i="4"/>
  <c r="F26" i="4"/>
  <c r="F18" i="4"/>
  <c r="F25" i="4"/>
  <c r="F17" i="4"/>
  <c r="F24" i="4"/>
  <c r="F16" i="4"/>
  <c r="F23" i="4"/>
  <c r="F15" i="4"/>
  <c r="F30" i="4"/>
  <c r="F22" i="4"/>
  <c r="F14" i="4"/>
  <c r="F29" i="4"/>
  <c r="F21" i="4"/>
  <c r="G11" i="2"/>
  <c r="G10" i="2"/>
  <c r="G9" i="2"/>
  <c r="G8" i="2"/>
  <c r="G7" i="2"/>
  <c r="G6" i="2"/>
  <c r="G5" i="2"/>
  <c r="G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3386DF-CE42-4BD0-9487-2AAABB5BA42A}" name="MS Access Database_Query" type="1" refreshedVersion="8" background="1">
    <dbPr connection="DSN=MS Access Database;DBQ=C:\Users\Limitedksj\Desktop\2023컴활1급실기_실습파일\01 엑셀\03 기본모의고사\가전판매내역.accdb;DefaultDir=C:\Users\Limitedksj\Desktop\2023컴활1급실기_실습파일\01 엑셀\03 기본모의고사;DriverId=25;FIL=MS Access;MaxBufferSize=2048;PageTimeout=5;" command="SELECT 제품.제품명, 제품.분류코드, 판매현황.주문시간, 판매현황.수량, 판매현황.판매금액_x000d__x000a_FROM 제품 제품, 판매현황 판매현황_x000d__x000a_WHERE 제품.모델명 = 판매현황.모델명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<sst xmlns="http://schemas.openxmlformats.org/spreadsheetml/2006/main" count="376" uniqueCount="209">
  <si>
    <t>[표1]</t>
  </si>
  <si>
    <t>급여 분석 현황</t>
  </si>
  <si>
    <t>성명</t>
  </si>
  <si>
    <t>직위</t>
  </si>
  <si>
    <t>기본급</t>
  </si>
  <si>
    <t>상여금</t>
  </si>
  <si>
    <t>급여계</t>
  </si>
  <si>
    <t>공제계</t>
  </si>
  <si>
    <t>실수령액</t>
  </si>
  <si>
    <t>이지형</t>
  </si>
  <si>
    <t>부장</t>
  </si>
  <si>
    <t>나현희</t>
  </si>
  <si>
    <t>대리</t>
  </si>
  <si>
    <t>오지명</t>
  </si>
  <si>
    <t>차이슬</t>
  </si>
  <si>
    <t>과장</t>
  </si>
  <si>
    <t>정금호</t>
  </si>
  <si>
    <t>백주영</t>
  </si>
  <si>
    <t>사원</t>
  </si>
  <si>
    <t>하지연</t>
  </si>
  <si>
    <t>피호성</t>
  </si>
  <si>
    <t>[표2]</t>
  </si>
  <si>
    <t>1분기 맥주 판매량</t>
  </si>
  <si>
    <t>월별</t>
  </si>
  <si>
    <t>품명</t>
  </si>
  <si>
    <t>전월이월</t>
  </si>
  <si>
    <t>매입수량</t>
  </si>
  <si>
    <t>매입금액</t>
  </si>
  <si>
    <t>매출수량</t>
  </si>
  <si>
    <t>매출금액</t>
  </si>
  <si>
    <t>차월이월</t>
  </si>
  <si>
    <t>매출이익</t>
  </si>
  <si>
    <t>1월</t>
  </si>
  <si>
    <t>라거</t>
  </si>
  <si>
    <t>2월</t>
  </si>
  <si>
    <t>3월</t>
  </si>
  <si>
    <t>카스</t>
  </si>
  <si>
    <t>하이트</t>
  </si>
  <si>
    <t>[표1] 여행 상품</t>
  </si>
  <si>
    <t>지역</t>
  </si>
  <si>
    <t>구분</t>
  </si>
  <si>
    <t>출발일</t>
  </si>
  <si>
    <t>금액</t>
  </si>
  <si>
    <t>순위</t>
  </si>
  <si>
    <t>출발표시</t>
  </si>
  <si>
    <t>제주</t>
  </si>
  <si>
    <t>국내</t>
  </si>
  <si>
    <t>강원도</t>
  </si>
  <si>
    <t>일본</t>
  </si>
  <si>
    <t>해외</t>
  </si>
  <si>
    <t>중국</t>
  </si>
  <si>
    <t>남해</t>
  </si>
  <si>
    <t>목포</t>
  </si>
  <si>
    <t>울릉도</t>
  </si>
  <si>
    <t>태국</t>
  </si>
  <si>
    <t>기준표</t>
  </si>
  <si>
    <t>상품</t>
  </si>
  <si>
    <t>마우스</t>
  </si>
  <si>
    <t>메인보드</t>
  </si>
  <si>
    <t>모뎀</t>
  </si>
  <si>
    <t>키보드</t>
  </si>
  <si>
    <t>프린터</t>
  </si>
  <si>
    <t>하드디스크</t>
  </si>
  <si>
    <t>단가</t>
  </si>
  <si>
    <t>대리점</t>
  </si>
  <si>
    <t>세율</t>
  </si>
  <si>
    <t>수량 중간값</t>
  </si>
  <si>
    <t>영등포</t>
  </si>
  <si>
    <t>용산</t>
  </si>
  <si>
    <t>명동</t>
  </si>
  <si>
    <t>[표3]</t>
  </si>
  <si>
    <t>주문일자</t>
  </si>
  <si>
    <t>상품명</t>
  </si>
  <si>
    <t>수량</t>
  </si>
  <si>
    <t>주문금액</t>
  </si>
  <si>
    <t>[표4]</t>
  </si>
  <si>
    <t>매출 현황</t>
  </si>
  <si>
    <t>품목</t>
  </si>
  <si>
    <t>지점</t>
  </si>
  <si>
    <t>작년</t>
  </si>
  <si>
    <t>올해</t>
  </si>
  <si>
    <t>매출성장평가</t>
  </si>
  <si>
    <t>매출계획</t>
  </si>
  <si>
    <t>보너스 유무</t>
  </si>
  <si>
    <t>컴퓨터</t>
  </si>
  <si>
    <t>중부</t>
  </si>
  <si>
    <t>남부</t>
  </si>
  <si>
    <t>소프트웨어</t>
  </si>
  <si>
    <t>동부</t>
  </si>
  <si>
    <t>반도체</t>
  </si>
  <si>
    <t>CD-R</t>
  </si>
  <si>
    <t>보수 지급 현황</t>
  </si>
  <si>
    <t>팀명</t>
  </si>
  <si>
    <t>근무년수</t>
  </si>
  <si>
    <t>연봉</t>
  </si>
  <si>
    <t>성과급</t>
  </si>
  <si>
    <t>지급액</t>
  </si>
  <si>
    <t>지급월</t>
  </si>
  <si>
    <t>비고</t>
  </si>
  <si>
    <t>강구철</t>
  </si>
  <si>
    <t>1팀</t>
  </si>
  <si>
    <t>JAN</t>
  </si>
  <si>
    <t>도지연</t>
  </si>
  <si>
    <t>3팀</t>
  </si>
  <si>
    <t>FEB</t>
  </si>
  <si>
    <t>안수영</t>
  </si>
  <si>
    <t>2팀</t>
  </si>
  <si>
    <t>MAR</t>
  </si>
  <si>
    <t>김인철</t>
  </si>
  <si>
    <t>APR</t>
  </si>
  <si>
    <t>한석봉</t>
  </si>
  <si>
    <t>MAY</t>
  </si>
  <si>
    <t>이세돌</t>
  </si>
  <si>
    <t>JUN</t>
  </si>
  <si>
    <t>유창혁</t>
  </si>
  <si>
    <t>JUL</t>
  </si>
  <si>
    <t>서도연</t>
  </si>
  <si>
    <t>AUG</t>
  </si>
  <si>
    <t>장인철</t>
  </si>
  <si>
    <t>SEP</t>
  </si>
  <si>
    <t>성적분석</t>
  </si>
  <si>
    <t>학번</t>
  </si>
  <si>
    <t>이름</t>
  </si>
  <si>
    <t>학과</t>
  </si>
  <si>
    <t>과제</t>
  </si>
  <si>
    <t>중간</t>
  </si>
  <si>
    <t>기말</t>
  </si>
  <si>
    <t>홍길동</t>
  </si>
  <si>
    <t>경영</t>
  </si>
  <si>
    <t>강감찬</t>
  </si>
  <si>
    <t>성삼문</t>
  </si>
  <si>
    <t>정약용</t>
  </si>
  <si>
    <t>이순신</t>
  </si>
  <si>
    <t>전산</t>
  </si>
  <si>
    <t>이율곡</t>
  </si>
  <si>
    <t>레코드 판매량</t>
  </si>
  <si>
    <t>판매일자</t>
  </si>
  <si>
    <t>음악종류</t>
  </si>
  <si>
    <t>판매수량</t>
  </si>
  <si>
    <t>판매단가</t>
  </si>
  <si>
    <t>판매액</t>
  </si>
  <si>
    <t>할인금액</t>
  </si>
  <si>
    <t>가곡</t>
  </si>
  <si>
    <t>팝송</t>
  </si>
  <si>
    <t>째즈</t>
  </si>
  <si>
    <t>가요</t>
  </si>
  <si>
    <t>동요</t>
  </si>
  <si>
    <t>203001</t>
    <phoneticPr fontId="2" type="noConversion"/>
  </si>
  <si>
    <t>203003</t>
    <phoneticPr fontId="2" type="noConversion"/>
  </si>
  <si>
    <t>173030</t>
    <phoneticPr fontId="2" type="noConversion"/>
  </si>
  <si>
    <t>173014</t>
    <phoneticPr fontId="2" type="noConversion"/>
  </si>
  <si>
    <t>172020</t>
    <phoneticPr fontId="2" type="noConversion"/>
  </si>
  <si>
    <t>192030</t>
    <phoneticPr fontId="2" type="noConversion"/>
  </si>
  <si>
    <t>사원번호</t>
  </si>
  <si>
    <t>직책</t>
  </si>
  <si>
    <t>부서</t>
  </si>
  <si>
    <t>영업3부</t>
  </si>
  <si>
    <t>김구완</t>
  </si>
  <si>
    <t>총무과</t>
  </si>
  <si>
    <t>노지심</t>
  </si>
  <si>
    <t>영업1부</t>
  </si>
  <si>
    <t>서정화</t>
  </si>
  <si>
    <t>송치윤</t>
  </si>
  <si>
    <t>영업4부</t>
  </si>
  <si>
    <t>송혜영</t>
  </si>
  <si>
    <t>윤인수</t>
  </si>
  <si>
    <t>이유림</t>
  </si>
  <si>
    <t>비서</t>
  </si>
  <si>
    <t>기획실</t>
  </si>
  <si>
    <t>이충렬</t>
  </si>
  <si>
    <t>전주욱</t>
  </si>
  <si>
    <t>제갈량</t>
  </si>
  <si>
    <t>조자룡</t>
  </si>
  <si>
    <t>조항승</t>
  </si>
  <si>
    <t>최강석</t>
  </si>
  <si>
    <t>자재과</t>
  </si>
  <si>
    <t>황비홍</t>
  </si>
  <si>
    <t>영업2부</t>
  </si>
  <si>
    <t>과장</t>
    <phoneticPr fontId="2" type="noConversion"/>
  </si>
  <si>
    <t>과장</t>
    <phoneticPr fontId="2" type="noConversion"/>
  </si>
  <si>
    <t>이관우</t>
    <phoneticPr fontId="14" type="noConversion"/>
  </si>
  <si>
    <t>부장</t>
    <phoneticPr fontId="2" type="noConversion"/>
  </si>
  <si>
    <t>박유비</t>
    <phoneticPr fontId="14" type="noConversion"/>
  </si>
  <si>
    <t>곽장비</t>
    <phoneticPr fontId="14" type="noConversion"/>
  </si>
  <si>
    <t>본봉</t>
    <phoneticPr fontId="12" type="noConversion"/>
  </si>
  <si>
    <t>[표1]</t>
    <phoneticPr fontId="2" type="noConversion"/>
  </si>
  <si>
    <t>월</t>
    <phoneticPr fontId="2" type="noConversion"/>
  </si>
  <si>
    <t>화</t>
    <phoneticPr fontId="2" type="noConversion"/>
  </si>
  <si>
    <t>수</t>
    <phoneticPr fontId="2" type="noConversion"/>
  </si>
  <si>
    <t>목</t>
    <phoneticPr fontId="2" type="noConversion"/>
  </si>
  <si>
    <t>금</t>
    <phoneticPr fontId="2" type="noConversion"/>
  </si>
  <si>
    <t>조건</t>
    <phoneticPr fontId="2" type="noConversion"/>
  </si>
  <si>
    <t>분류코드</t>
  </si>
  <si>
    <t>다리미</t>
  </si>
  <si>
    <t>면도기</t>
  </si>
  <si>
    <t>전동치솔</t>
  </si>
  <si>
    <t>소형가전</t>
  </si>
  <si>
    <t>제품명</t>
  </si>
  <si>
    <t>주문시간</t>
  </si>
  <si>
    <t>값</t>
  </si>
  <si>
    <t>주문시간2</t>
  </si>
  <si>
    <t>오전</t>
  </si>
  <si>
    <t>오후</t>
  </si>
  <si>
    <t>평균 : 수량</t>
  </si>
  <si>
    <t>전체 평균 : 수량</t>
  </si>
  <si>
    <t>평균 : 판매금액</t>
  </si>
  <si>
    <t>전체 평균 : 판매금액</t>
  </si>
  <si>
    <t>*</t>
  </si>
  <si>
    <t>컴활1급실기합격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</si>
</sst>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0_ "/>
    <numFmt numFmtId="177" formatCode="_-&quot;₩&quot;* #,##0.0_-;\-&quot;₩&quot;* #,##0.0_-;_-&quot;₩&quot;* &quot;-&quot;_-;_-@_-"/>
    <numFmt numFmtId="178" formatCode="0.0%"/>
    <numFmt numFmtId="179" formatCode="[=1]&quot;장기근속&quot;;[=2]&quot;10년이상근속&quot;;&quot;&quot;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9"/>
      <name val="Arial"/>
      <family val="2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42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58" fontId="0" fillId="0" borderId="1" xfId="0" applyNumberFormat="1" applyBorder="1" applyAlignment="1">
      <alignment horizontal="center" vertical="center"/>
    </xf>
    <xf numFmtId="3" fontId="0" fillId="0" borderId="0" xfId="0" applyNumberFormat="1">
      <alignment vertical="center"/>
    </xf>
    <xf numFmtId="49" fontId="11" fillId="0" borderId="1" xfId="4" applyNumberFormat="1" applyFont="1" applyBorder="1" applyAlignment="1">
      <alignment horizontal="center" vertical="center"/>
    </xf>
    <xf numFmtId="49" fontId="13" fillId="0" borderId="1" xfId="4" applyNumberFormat="1" applyFont="1" applyBorder="1" applyAlignment="1">
      <alignment horizontal="center" vertical="center"/>
    </xf>
    <xf numFmtId="42" fontId="13" fillId="0" borderId="1" xfId="3" applyFont="1" applyFill="1" applyBorder="1" applyAlignment="1">
      <alignment vertical="center"/>
    </xf>
    <xf numFmtId="0" fontId="15" fillId="0" borderId="1" xfId="4" applyFont="1" applyBorder="1"/>
    <xf numFmtId="42" fontId="15" fillId="0" borderId="1" xfId="5" applyFont="1" applyBorder="1" applyAlignment="1">
      <alignment horizontal="right"/>
    </xf>
    <xf numFmtId="177" fontId="15" fillId="0" borderId="1" xfId="5" applyNumberFormat="1" applyFont="1" applyBorder="1"/>
    <xf numFmtId="0" fontId="15" fillId="0" borderId="1" xfId="4" applyFont="1" applyBorder="1" applyAlignment="1">
      <alignment horizontal="center"/>
    </xf>
    <xf numFmtId="178" fontId="15" fillId="0" borderId="1" xfId="6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pivotButton="1">
      <alignment vertical="center"/>
    </xf>
    <xf numFmtId="0" fontId="0" fillId="0" borderId="0" xfId="0" pivotButton="1" applyAlignment="1">
      <alignment horizontal="center" vertical="center"/>
    </xf>
    <xf numFmtId="1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</cellXfs>
  <cellStyles count="7">
    <cellStyle name="백분율" xfId="2" builtinId="5"/>
    <cellStyle name="백분율 2" xfId="6" xr:uid="{00000000-0005-0000-0000-000001000000}"/>
    <cellStyle name="쉼표 [0]" xfId="1" builtinId="6"/>
    <cellStyle name="통화 [0]" xfId="3" builtinId="7"/>
    <cellStyle name="통화 [0] 2" xfId="5" xr:uid="{00000000-0005-0000-0000-000004000000}"/>
    <cellStyle name="표준" xfId="0" builtinId="0"/>
    <cellStyle name="표준 2" xfId="4" xr:uid="{00000000-0005-0000-0000-000006000000}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ko-KR">
                <a:solidFill>
                  <a:schemeClr val="lt1"/>
                </a:solidFill>
                <a:latin typeface="+mn-lt"/>
                <a:ea typeface="+mn-ea"/>
                <a:cs typeface="+mn-cs"/>
              </a:rPr>
              <a:t>성적 분석표</a:t>
            </a:r>
            <a:endParaRPr lang="ko-KR"/>
          </a:p>
        </c:rich>
      </c:tx>
      <c:overlay val="0"/>
      <c:spPr>
        <a:solidFill>
          <a:schemeClr val="accent1"/>
        </a:solidFill>
        <a:ln w="1270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'기타작업-1'!$E$3</c:f>
              <c:strCache>
                <c:ptCount val="1"/>
                <c:pt idx="0">
                  <c:v>과제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'기타작업-1'!$C$4:$C$7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'기타작업-1'!$E$4:$E$7</c:f>
              <c:numCache>
                <c:formatCode>General</c:formatCode>
                <c:ptCount val="4"/>
                <c:pt idx="0">
                  <c:v>60</c:v>
                </c:pt>
                <c:pt idx="1">
                  <c:v>50</c:v>
                </c:pt>
                <c:pt idx="2">
                  <c:v>60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4-4DAC-A581-EBF6EF7D7D65}"/>
            </c:ext>
          </c:extLst>
        </c:ser>
        <c:ser>
          <c:idx val="1"/>
          <c:order val="1"/>
          <c:tx>
            <c:strRef>
              <c:f>'기타작업-1'!$F$3</c:f>
              <c:strCache>
                <c:ptCount val="1"/>
                <c:pt idx="0">
                  <c:v>중간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'기타작업-1'!$C$4:$C$7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'기타작업-1'!$F$4:$F$7</c:f>
              <c:numCache>
                <c:formatCode>General</c:formatCode>
                <c:ptCount val="4"/>
                <c:pt idx="0">
                  <c:v>60</c:v>
                </c:pt>
                <c:pt idx="1">
                  <c:v>70</c:v>
                </c:pt>
                <c:pt idx="2">
                  <c:v>100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4-4DAC-A581-EBF6EF7D7D65}"/>
            </c:ext>
          </c:extLst>
        </c:ser>
        <c:ser>
          <c:idx val="2"/>
          <c:order val="2"/>
          <c:tx>
            <c:strRef>
              <c:f>'기타작업-1'!$G$3</c:f>
              <c:strCache>
                <c:ptCount val="1"/>
                <c:pt idx="0">
                  <c:v>기말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C4-479A-B5EA-57F21C718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'기타작업-1'!$C$4:$C$7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'기타작업-1'!$G$4:$G$7</c:f>
              <c:numCache>
                <c:formatCode>General</c:formatCode>
                <c:ptCount val="4"/>
                <c:pt idx="0">
                  <c:v>90</c:v>
                </c:pt>
                <c:pt idx="1">
                  <c:v>90</c:v>
                </c:pt>
                <c:pt idx="2">
                  <c:v>100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34-4DAC-A581-EBF6EF7D7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405800591"/>
        <c:axId val="405801423"/>
      </c:barChart>
      <c:catAx>
        <c:axId val="405800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01423"/>
        <c:crosses val="autoZero"/>
        <c:auto val="1"/>
        <c:lblAlgn val="ctr"/>
        <c:lblOffset val="100"/>
        <c:noMultiLvlLbl val="0"/>
      </c:catAx>
      <c:valAx>
        <c:axId val="40580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5800591"/>
        <c:crosses val="autoZero"/>
        <c:crossBetween val="between"/>
      </c:valAx>
      <c:spPr>
        <a:solidFill>
          <a:srgbClr val="FFC000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215347</xdr:rowOff>
    </xdr:from>
    <xdr:to>
      <xdr:col>4</xdr:col>
      <xdr:colOff>0</xdr:colOff>
      <xdr:row>13</xdr:row>
      <xdr:rowOff>215346</xdr:rowOff>
    </xdr:to>
    <xdr:sp macro="[0]!서식해제" textlink="">
      <xdr:nvSpPr>
        <xdr:cNvPr id="4" name="사각형: 빗면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060174" y="2694608"/>
          <a:ext cx="1060174" cy="430695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  <xdr:twoCellAnchor>
    <xdr:from>
      <xdr:col>0</xdr:col>
      <xdr:colOff>5522</xdr:colOff>
      <xdr:row>11</xdr:row>
      <xdr:rowOff>215347</xdr:rowOff>
    </xdr:from>
    <xdr:to>
      <xdr:col>2</xdr:col>
      <xdr:colOff>0</xdr:colOff>
      <xdr:row>14</xdr:row>
      <xdr:rowOff>0</xdr:rowOff>
    </xdr:to>
    <xdr:sp macro="[0]!서식적용" textlink="">
      <xdr:nvSpPr>
        <xdr:cNvPr id="7" name="사각형: 빗면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522" y="2694608"/>
          <a:ext cx="1054652" cy="430696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508000</xdr:colOff>
          <xdr:row>0</xdr:row>
          <xdr:rowOff>203200</xdr:rowOff>
        </xdr:from>
        <xdr:to>
          <xdr:col>8</xdr:col>
          <xdr:colOff>495300</xdr:colOff>
          <xdr:row>2</xdr:row>
          <xdr:rowOff>127000</xdr:rowOff>
        </xdr:to>
        <xdr:sp macro="" textlink="">
          <xdr:nvSpPr>
            <xdr:cNvPr id="8194" name="cmd레코드판매량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mitedksj" refreshedDate="45500.950239583333" backgroundQuery="1" createdVersion="8" refreshedVersion="8" minRefreshableVersion="3" recordCount="40" xr:uid="{1166C584-4324-4A4F-AD22-741CEE59793B}">
  <cacheSource type="external" connectionId="1"/>
  <cacheFields count="6">
    <cacheField name="제품명" numFmtId="0" sqlType="-9">
      <sharedItems count="14">
        <s v="식기세척기"/>
        <s v="냉장고"/>
        <s v="튀김기"/>
        <s v="전기밥솥"/>
        <s v="가스오픈"/>
        <s v="전동치솔"/>
        <s v="김치냉장고"/>
        <s v="녹즙기"/>
        <s v="커피메이커"/>
        <s v="쥬서기"/>
        <s v="가습기"/>
        <s v="다리미"/>
        <s v="면도기"/>
        <s v="압력밥솥"/>
      </sharedItems>
    </cacheField>
    <cacheField name="분류코드" numFmtId="0" sqlType="-9">
      <sharedItems count="3">
        <s v="생활가전"/>
        <s v="주방가전"/>
        <s v="소형가전"/>
      </sharedItems>
    </cacheField>
    <cacheField name="주문시간" numFmtId="0" sqlType="11">
      <sharedItems containsSemiMixedTypes="0" containsNonDate="0" containsDate="1" containsString="0" minDate="1899-12-30T09:30:00" maxDate="1899-12-30T17:56:00" count="38">
        <d v="1899-12-30T09:50:00"/>
        <d v="1899-12-30T09:30:00"/>
        <d v="1899-12-30T10:20:00"/>
        <d v="1899-12-30T10:27:00"/>
        <d v="1899-12-30T10:45:00"/>
        <d v="1899-12-30T10:50:00"/>
        <d v="1899-12-30T11:00:00"/>
        <d v="1899-12-30T11:05:00"/>
        <d v="1899-12-30T11:12:00"/>
        <d v="1899-12-30T11:19:00"/>
        <d v="1899-12-30T11:25:00"/>
        <d v="1899-12-30T11:26:00"/>
        <d v="1899-12-30T11:30:00"/>
        <d v="1899-12-30T11:36:00"/>
        <d v="1899-12-30T11:40:00"/>
        <d v="1899-12-30T11:47:00"/>
        <d v="1899-12-30T12:03:00"/>
        <d v="1899-12-30T12:15:00"/>
        <d v="1899-12-30T12:17:00"/>
        <d v="1899-12-30T13:05:00"/>
        <d v="1899-12-30T14:10:00"/>
        <d v="1899-12-30T14:35:00"/>
        <d v="1899-12-30T15:20:00"/>
        <d v="1899-12-30T15:29:00"/>
        <d v="1899-12-30T15:33:00"/>
        <d v="1899-12-30T15:37:00"/>
        <d v="1899-12-30T16:11:00"/>
        <d v="1899-12-30T16:28:00"/>
        <d v="1899-12-30T16:35:00"/>
        <d v="1899-12-30T16:37:00"/>
        <d v="1899-12-30T16:51:00"/>
        <d v="1899-12-30T17:10:00"/>
        <d v="1899-12-30T17:17:00"/>
        <d v="1899-12-30T17:24:00"/>
        <d v="1899-12-30T17:31:00"/>
        <d v="1899-12-30T17:42:00"/>
        <d v="1899-12-30T17:47:00"/>
        <d v="1899-12-30T17:56:00"/>
      </sharedItems>
      <fieldGroup par="5"/>
    </cacheField>
    <cacheField name="수량" numFmtId="0" sqlType="8">
      <sharedItems containsSemiMixedTypes="0" containsString="0" containsNumber="1" containsInteger="1" minValue="1" maxValue="26" count="12">
        <n v="1"/>
        <n v="12"/>
        <n v="7"/>
        <n v="2"/>
        <n v="6"/>
        <n v="9"/>
        <n v="5"/>
        <n v="8"/>
        <n v="3"/>
        <n v="15"/>
        <n v="26"/>
        <n v="20"/>
      </sharedItems>
    </cacheField>
    <cacheField name="판매금액" numFmtId="0" sqlType="8">
      <sharedItems containsSemiMixedTypes="0" containsString="0" containsNumber="1" containsInteger="1" minValue="65000" maxValue="7800000"/>
    </cacheField>
    <cacheField name="주문시간2" numFmtId="0" databaseField="0">
      <fieldGroup base="2">
        <discretePr count="38">
          <x v="0"/>
          <x v="1"/>
          <x v="2"/>
          <x v="3"/>
          <x v="4"/>
          <x v="5"/>
          <x v="6"/>
          <x v="33"/>
          <x v="7"/>
          <x v="33"/>
          <x v="8"/>
          <x v="9"/>
          <x v="10"/>
          <x v="11"/>
          <x v="12"/>
          <x v="13"/>
          <x v="14"/>
          <x v="15"/>
          <x v="16"/>
          <x v="34"/>
          <x v="17"/>
          <x v="18"/>
          <x v="34"/>
          <x v="19"/>
          <x v="20"/>
          <x v="21"/>
          <x v="34"/>
          <x v="22"/>
          <x v="23"/>
          <x v="24"/>
          <x v="25"/>
          <x v="26"/>
          <x v="27"/>
          <x v="28"/>
          <x v="29"/>
          <x v="30"/>
          <x v="31"/>
          <x v="32"/>
        </discretePr>
        <groupItems count="35">
          <d v="1899-12-30T09:50:00"/>
          <d v="1899-12-30T09:30:00"/>
          <d v="1899-12-30T10:20:00"/>
          <d v="1899-12-30T10:27:00"/>
          <d v="1899-12-30T10:45:00"/>
          <d v="1899-12-30T10:50:00"/>
          <d v="1899-12-30T11:00:00"/>
          <d v="1899-12-30T11:12:00"/>
          <d v="1899-12-30T11:25:00"/>
          <d v="1899-12-30T11:26:00"/>
          <d v="1899-12-30T11:30:00"/>
          <d v="1899-12-30T11:36:00"/>
          <d v="1899-12-30T11:40:00"/>
          <d v="1899-12-30T11:47:00"/>
          <d v="1899-12-30T12:03:00"/>
          <d v="1899-12-30T12:15:00"/>
          <d v="1899-12-30T12:17:00"/>
          <d v="1899-12-30T14:10:00"/>
          <d v="1899-12-30T14:35:00"/>
          <d v="1899-12-30T15:29:00"/>
          <d v="1899-12-30T15:33:00"/>
          <d v="1899-12-30T15:37:00"/>
          <d v="1899-12-30T16:28:00"/>
          <d v="1899-12-30T16:35:00"/>
          <d v="1899-12-30T16:37:00"/>
          <d v="1899-12-30T16:51:00"/>
          <d v="1899-12-30T17:10:00"/>
          <d v="1899-12-30T17:17:00"/>
          <d v="1899-12-30T17:24:00"/>
          <d v="1899-12-30T17:31:00"/>
          <d v="1899-12-30T17:42:00"/>
          <d v="1899-12-30T17:47:00"/>
          <d v="1899-12-30T17:56:00"/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x v="0"/>
    <x v="0"/>
    <n v="750000"/>
  </r>
  <r>
    <x v="1"/>
    <x v="0"/>
    <x v="1"/>
    <x v="1"/>
    <n v="3750000"/>
  </r>
  <r>
    <x v="2"/>
    <x v="1"/>
    <x v="2"/>
    <x v="2"/>
    <n v="4500000"/>
  </r>
  <r>
    <x v="3"/>
    <x v="1"/>
    <x v="3"/>
    <x v="3"/>
    <n v="7800000"/>
  </r>
  <r>
    <x v="1"/>
    <x v="0"/>
    <x v="4"/>
    <x v="4"/>
    <n v="3900000"/>
  </r>
  <r>
    <x v="4"/>
    <x v="0"/>
    <x v="4"/>
    <x v="4"/>
    <n v="1300000"/>
  </r>
  <r>
    <x v="2"/>
    <x v="1"/>
    <x v="5"/>
    <x v="5"/>
    <n v="672000"/>
  </r>
  <r>
    <x v="1"/>
    <x v="0"/>
    <x v="6"/>
    <x v="3"/>
    <n v="184000"/>
  </r>
  <r>
    <x v="5"/>
    <x v="2"/>
    <x v="7"/>
    <x v="4"/>
    <n v="460000"/>
  </r>
  <r>
    <x v="6"/>
    <x v="0"/>
    <x v="8"/>
    <x v="6"/>
    <n v="2250000"/>
  </r>
  <r>
    <x v="5"/>
    <x v="2"/>
    <x v="9"/>
    <x v="3"/>
    <n v="300000"/>
  </r>
  <r>
    <x v="7"/>
    <x v="1"/>
    <x v="10"/>
    <x v="7"/>
    <n v="300000"/>
  </r>
  <r>
    <x v="7"/>
    <x v="1"/>
    <x v="11"/>
    <x v="2"/>
    <n v="4000000"/>
  </r>
  <r>
    <x v="2"/>
    <x v="1"/>
    <x v="12"/>
    <x v="6"/>
    <n v="5600000"/>
  </r>
  <r>
    <x v="8"/>
    <x v="1"/>
    <x v="13"/>
    <x v="4"/>
    <n v="280000"/>
  </r>
  <r>
    <x v="9"/>
    <x v="1"/>
    <x v="14"/>
    <x v="8"/>
    <n v="280000"/>
  </r>
  <r>
    <x v="6"/>
    <x v="0"/>
    <x v="15"/>
    <x v="2"/>
    <n v="910000"/>
  </r>
  <r>
    <x v="9"/>
    <x v="1"/>
    <x v="16"/>
    <x v="7"/>
    <n v="70000"/>
  </r>
  <r>
    <x v="2"/>
    <x v="1"/>
    <x v="17"/>
    <x v="4"/>
    <n v="280000"/>
  </r>
  <r>
    <x v="10"/>
    <x v="0"/>
    <x v="17"/>
    <x v="2"/>
    <n v="1152000"/>
  </r>
  <r>
    <x v="7"/>
    <x v="1"/>
    <x v="18"/>
    <x v="8"/>
    <n v="768000"/>
  </r>
  <r>
    <x v="11"/>
    <x v="2"/>
    <x v="19"/>
    <x v="0"/>
    <n v="2560000"/>
  </r>
  <r>
    <x v="8"/>
    <x v="1"/>
    <x v="20"/>
    <x v="3"/>
    <n v="896000"/>
  </r>
  <r>
    <x v="9"/>
    <x v="1"/>
    <x v="21"/>
    <x v="7"/>
    <n v="65000"/>
  </r>
  <r>
    <x v="12"/>
    <x v="2"/>
    <x v="22"/>
    <x v="1"/>
    <n v="585000"/>
  </r>
  <r>
    <x v="3"/>
    <x v="1"/>
    <x v="23"/>
    <x v="6"/>
    <n v="336000"/>
  </r>
  <r>
    <x v="9"/>
    <x v="1"/>
    <x v="24"/>
    <x v="9"/>
    <n v="1344000"/>
  </r>
  <r>
    <x v="4"/>
    <x v="0"/>
    <x v="25"/>
    <x v="0"/>
    <n v="896000"/>
  </r>
  <r>
    <x v="12"/>
    <x v="2"/>
    <x v="26"/>
    <x v="7"/>
    <n v="588000"/>
  </r>
  <r>
    <x v="0"/>
    <x v="0"/>
    <x v="27"/>
    <x v="4"/>
    <n v="98000"/>
  </r>
  <r>
    <x v="10"/>
    <x v="0"/>
    <x v="28"/>
    <x v="2"/>
    <n v="240000"/>
  </r>
  <r>
    <x v="9"/>
    <x v="1"/>
    <x v="29"/>
    <x v="10"/>
    <n v="540000"/>
  </r>
  <r>
    <x v="2"/>
    <x v="1"/>
    <x v="30"/>
    <x v="11"/>
    <n v="180000"/>
  </r>
  <r>
    <x v="13"/>
    <x v="1"/>
    <x v="31"/>
    <x v="7"/>
    <n v="270000"/>
  </r>
  <r>
    <x v="8"/>
    <x v="1"/>
    <x v="32"/>
    <x v="8"/>
    <n v="450000"/>
  </r>
  <r>
    <x v="2"/>
    <x v="1"/>
    <x v="33"/>
    <x v="2"/>
    <n v="720000"/>
  </r>
  <r>
    <x v="8"/>
    <x v="1"/>
    <x v="34"/>
    <x v="6"/>
    <n v="952000"/>
  </r>
  <r>
    <x v="9"/>
    <x v="1"/>
    <x v="35"/>
    <x v="3"/>
    <n v="357000"/>
  </r>
  <r>
    <x v="8"/>
    <x v="1"/>
    <x v="36"/>
    <x v="7"/>
    <n v="238000"/>
  </r>
  <r>
    <x v="10"/>
    <x v="0"/>
    <x v="37"/>
    <x v="4"/>
    <n v="3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C6BB04-D773-4C27-90EB-CE332FAD7628}" name="피벗 테이블1" cacheId="0" dataOnRows="1" applyNumberFormats="0" applyBorderFormats="0" applyFontFormats="0" applyPatternFormats="0" applyAlignmentFormats="0" applyWidthHeightFormats="1" dataCaption="값" missingCaption="*" updatedVersion="8" minRefreshableVersion="3" showDrill="0" useAutoFormatting="1" colGrandTotals="0" itemPrintTitles="1" mergeItem="1" createdVersion="8" indent="0" compact="0" outline="1" outlineData="1" compactData="0" multipleFieldFilters="0" fieldListSortAscending="1">
  <location ref="A3:F23" firstHeaderRow="1" firstDataRow="2" firstDataCol="3" rowPageCount="1" colPageCount="1"/>
  <pivotFields count="6">
    <pivotField axis="axisCol" compact="0" subtotalTop="0" showAll="0" defaultSubtotal="0">
      <items count="14">
        <item x="4"/>
        <item x="10"/>
        <item x="6"/>
        <item x="1"/>
        <item x="7"/>
        <item x="11"/>
        <item x="12"/>
        <item x="0"/>
        <item x="13"/>
        <item x="3"/>
        <item x="5"/>
        <item x="9"/>
        <item x="8"/>
        <item x="2"/>
      </items>
    </pivotField>
    <pivotField axis="axisPage" compact="0" subtotalTop="0" showAll="0" defaultSubtotal="0">
      <items count="3">
        <item x="0"/>
        <item x="2"/>
        <item x="1"/>
      </items>
    </pivotField>
    <pivotField axis="axisRow" compact="0" subtotalTop="0" showAll="0" defaultSubtotal="0">
      <items count="38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dataField="1" compact="0" subtotalTop="0" showAll="0" defaultSubtotal="0"/>
    <pivotField dataField="1" compact="0" subtotalTop="0" showAll="0" defaultSubtotal="0"/>
    <pivotField axis="axisRow" compact="0" subtotalTop="0" showAll="0" defaultSubtotal="0">
      <items count="35">
        <item x="1"/>
        <item x="0"/>
        <item x="2"/>
        <item x="3"/>
        <item x="4"/>
        <item x="5"/>
        <item x="6"/>
        <item n="오전" x="33"/>
        <item x="7"/>
        <item x="8"/>
        <item x="9"/>
        <item x="10"/>
        <item x="11"/>
        <item x="12"/>
        <item x="13"/>
        <item x="14"/>
        <item x="15"/>
        <item x="16"/>
        <item n="오후" x="34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</pivotFields>
  <rowFields count="3">
    <field x="5"/>
    <field x="2"/>
    <field x="-2"/>
  </rowFields>
  <rowItems count="19">
    <i>
      <x v="7"/>
    </i>
    <i r="1">
      <x v="7"/>
    </i>
    <i r="2">
      <x/>
    </i>
    <i r="2" i="1">
      <x v="1"/>
    </i>
    <i r="1">
      <x v="9"/>
    </i>
    <i r="2">
      <x/>
    </i>
    <i r="2" i="1">
      <x v="1"/>
    </i>
    <i>
      <x v="18"/>
    </i>
    <i r="1">
      <x v="19"/>
    </i>
    <i r="2">
      <x/>
    </i>
    <i r="2" i="1">
      <x v="1"/>
    </i>
    <i r="1">
      <x v="22"/>
    </i>
    <i r="2">
      <x/>
    </i>
    <i r="2" i="1">
      <x v="1"/>
    </i>
    <i r="1">
      <x v="26"/>
    </i>
    <i r="2">
      <x/>
    </i>
    <i r="2" i="1">
      <x v="1"/>
    </i>
    <i t="grand">
      <x/>
    </i>
    <i t="grand" i="1">
      <x/>
    </i>
  </rowItems>
  <colFields count="1">
    <field x="0"/>
  </colFields>
  <colItems count="3">
    <i>
      <x v="5"/>
    </i>
    <i>
      <x v="6"/>
    </i>
    <i>
      <x v="10"/>
    </i>
  </colItems>
  <pageFields count="1">
    <pageField fld="1" item="1" hier="-1"/>
  </pageFields>
  <dataFields count="2">
    <dataField name="평균 : 수량" fld="3" subtotal="average" baseField="5" baseItem="0"/>
    <dataField name="평균 : 판매금액" fld="4" subtotal="average" baseField="5" baseItem="0" numFmtId="41"/>
  </dataFields>
  <formats count="9">
    <format dxfId="10">
      <pivotArea field="5" type="button" dataOnly="0" labelOnly="1" outline="0" axis="axisRow" fieldPosition="0"/>
    </format>
    <format dxfId="9">
      <pivotArea field="2" type="button" dataOnly="0" labelOnly="1" outline="0" axis="axisRow" fieldPosition="1"/>
    </format>
    <format dxfId="8">
      <pivotArea dataOnly="0" labelOnly="1" outline="0" fieldPosition="0">
        <references count="1">
          <reference field="5" count="1">
            <x v="7"/>
          </reference>
        </references>
      </pivotArea>
    </format>
    <format dxfId="7">
      <pivotArea dataOnly="0" labelOnly="1" outline="0" fieldPosition="0">
        <references count="1">
          <reference field="5" count="1">
            <x v="18"/>
          </reference>
        </references>
      </pivotArea>
    </format>
    <format dxfId="6">
      <pivotArea dataOnly="0" labelOnly="1" outline="0" fieldPosition="0">
        <references count="2">
          <reference field="2" count="1">
            <x v="7"/>
          </reference>
          <reference field="5" count="1" selected="0">
            <x v="7"/>
          </reference>
        </references>
      </pivotArea>
    </format>
    <format dxfId="5">
      <pivotArea dataOnly="0" labelOnly="1" outline="0" fieldPosition="0">
        <references count="2">
          <reference field="2" count="1">
            <x v="9"/>
          </reference>
          <reference field="5" count="1" selected="0">
            <x v="7"/>
          </reference>
        </references>
      </pivotArea>
    </format>
    <format dxfId="4">
      <pivotArea dataOnly="0" labelOnly="1" outline="0" fieldPosition="0">
        <references count="2">
          <reference field="2" count="1">
            <x v="19"/>
          </reference>
          <reference field="5" count="1" selected="0">
            <x v="18"/>
          </reference>
        </references>
      </pivotArea>
    </format>
    <format dxfId="3">
      <pivotArea dataOnly="0" labelOnly="1" outline="0" fieldPosition="0">
        <references count="2">
          <reference field="2" count="1">
            <x v="22"/>
          </reference>
          <reference field="5" count="1" selected="0">
            <x v="18"/>
          </reference>
        </references>
      </pivotArea>
    </format>
    <format dxfId="2">
      <pivotArea dataOnly="0" labelOnly="1" outline="0" fieldPosition="0">
        <references count="2">
          <reference field="2" count="1">
            <x v="26"/>
          </reference>
          <reference field="5" count="1" selected="0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38"/>
  <sheetViews>
    <sheetView topLeftCell="A12" workbookViewId="0">
      <selection activeCell="A30" sqref="A30"/>
    </sheetView>
  </sheetViews>
  <sheetFormatPr defaultRowHeight="17"/>
  <cols>
    <col min="3" max="3" width="10.83203125" bestFit="1" customWidth="1"/>
    <col min="4" max="5" width="11" bestFit="1" customWidth="1"/>
    <col min="6" max="6" width="9.5" bestFit="1" customWidth="1"/>
    <col min="7" max="7" width="11" bestFit="1" customWidth="1"/>
    <col min="8" max="8" width="9.08203125" bestFit="1" customWidth="1"/>
    <col min="9" max="9" width="9.33203125" bestFit="1" customWidth="1"/>
  </cols>
  <sheetData>
    <row r="1" spans="1:9">
      <c r="A1" t="s">
        <v>0</v>
      </c>
    </row>
    <row r="2" spans="1:9" ht="21">
      <c r="A2" s="32" t="s">
        <v>1</v>
      </c>
      <c r="B2" s="32"/>
      <c r="C2" s="32"/>
      <c r="D2" s="32"/>
      <c r="E2" s="32"/>
      <c r="F2" s="32"/>
      <c r="G2" s="32"/>
    </row>
    <row r="3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9">
      <c r="A4" s="2" t="s">
        <v>9</v>
      </c>
      <c r="B4" s="2" t="s">
        <v>10</v>
      </c>
      <c r="C4" s="3">
        <v>2500000</v>
      </c>
      <c r="D4" s="3">
        <f t="shared" ref="D4:D11" si="0">C4*80%</f>
        <v>2000000</v>
      </c>
      <c r="E4" s="3">
        <f t="shared" ref="E4:E11" si="1">C4+D4</f>
        <v>4500000</v>
      </c>
      <c r="F4" s="3">
        <f t="shared" ref="F4:F11" si="2">E4*12%</f>
        <v>540000</v>
      </c>
      <c r="G4" s="3">
        <f t="shared" ref="G4:G11" si="3">E4-F4</f>
        <v>3960000</v>
      </c>
    </row>
    <row r="5" spans="1:9">
      <c r="A5" s="2" t="s">
        <v>11</v>
      </c>
      <c r="B5" s="2" t="s">
        <v>12</v>
      </c>
      <c r="C5" s="3">
        <v>1200000</v>
      </c>
      <c r="D5" s="3">
        <f t="shared" si="0"/>
        <v>960000</v>
      </c>
      <c r="E5" s="3">
        <f t="shared" si="1"/>
        <v>2160000</v>
      </c>
      <c r="F5" s="3">
        <f t="shared" si="2"/>
        <v>259200</v>
      </c>
      <c r="G5" s="3">
        <f t="shared" si="3"/>
        <v>1900800</v>
      </c>
    </row>
    <row r="6" spans="1:9">
      <c r="A6" s="2" t="s">
        <v>13</v>
      </c>
      <c r="B6" s="2" t="s">
        <v>10</v>
      </c>
      <c r="C6" s="3">
        <v>2350000</v>
      </c>
      <c r="D6" s="3">
        <f t="shared" si="0"/>
        <v>1880000</v>
      </c>
      <c r="E6" s="3">
        <f t="shared" si="1"/>
        <v>4230000</v>
      </c>
      <c r="F6" s="3">
        <f t="shared" si="2"/>
        <v>507600</v>
      </c>
      <c r="G6" s="3">
        <f t="shared" si="3"/>
        <v>3722400</v>
      </c>
    </row>
    <row r="7" spans="1:9">
      <c r="A7" s="2" t="s">
        <v>14</v>
      </c>
      <c r="B7" s="2" t="s">
        <v>15</v>
      </c>
      <c r="C7" s="3">
        <v>1860000</v>
      </c>
      <c r="D7" s="3">
        <f t="shared" si="0"/>
        <v>1488000</v>
      </c>
      <c r="E7" s="3">
        <f t="shared" si="1"/>
        <v>3348000</v>
      </c>
      <c r="F7" s="3">
        <f t="shared" si="2"/>
        <v>401760</v>
      </c>
      <c r="G7" s="3">
        <f t="shared" si="3"/>
        <v>2946240</v>
      </c>
    </row>
    <row r="8" spans="1:9">
      <c r="A8" s="2" t="s">
        <v>16</v>
      </c>
      <c r="B8" s="2" t="s">
        <v>12</v>
      </c>
      <c r="C8" s="3">
        <v>1350000</v>
      </c>
      <c r="D8" s="3">
        <f t="shared" si="0"/>
        <v>1080000</v>
      </c>
      <c r="E8" s="3">
        <f t="shared" si="1"/>
        <v>2430000</v>
      </c>
      <c r="F8" s="3">
        <f t="shared" si="2"/>
        <v>291600</v>
      </c>
      <c r="G8" s="3">
        <f t="shared" si="3"/>
        <v>2138400</v>
      </c>
    </row>
    <row r="9" spans="1:9">
      <c r="A9" s="2" t="s">
        <v>17</v>
      </c>
      <c r="B9" s="2" t="s">
        <v>18</v>
      </c>
      <c r="C9" s="3">
        <v>900000</v>
      </c>
      <c r="D9" s="3">
        <f t="shared" si="0"/>
        <v>720000</v>
      </c>
      <c r="E9" s="3">
        <f t="shared" si="1"/>
        <v>1620000</v>
      </c>
      <c r="F9" s="3">
        <f t="shared" si="2"/>
        <v>194400</v>
      </c>
      <c r="G9" s="3">
        <f t="shared" si="3"/>
        <v>1425600</v>
      </c>
    </row>
    <row r="10" spans="1:9">
      <c r="A10" s="2" t="s">
        <v>19</v>
      </c>
      <c r="B10" s="2" t="s">
        <v>15</v>
      </c>
      <c r="C10" s="3">
        <v>1700000</v>
      </c>
      <c r="D10" s="3">
        <f t="shared" si="0"/>
        <v>1360000</v>
      </c>
      <c r="E10" s="3">
        <f t="shared" si="1"/>
        <v>3060000</v>
      </c>
      <c r="F10" s="3">
        <f t="shared" si="2"/>
        <v>367200</v>
      </c>
      <c r="G10" s="3">
        <f t="shared" si="3"/>
        <v>2692800</v>
      </c>
    </row>
    <row r="11" spans="1:9">
      <c r="A11" s="2" t="s">
        <v>20</v>
      </c>
      <c r="B11" s="2" t="s">
        <v>18</v>
      </c>
      <c r="C11" s="3">
        <v>1000000</v>
      </c>
      <c r="D11" s="3">
        <f t="shared" si="0"/>
        <v>800000</v>
      </c>
      <c r="E11" s="3">
        <f t="shared" si="1"/>
        <v>1800000</v>
      </c>
      <c r="F11" s="3">
        <f t="shared" si="2"/>
        <v>216000</v>
      </c>
      <c r="G11" s="3">
        <f t="shared" si="3"/>
        <v>1584000</v>
      </c>
    </row>
    <row r="14" spans="1:9">
      <c r="A14" t="s">
        <v>21</v>
      </c>
    </row>
    <row r="15" spans="1:9" ht="21">
      <c r="A15" s="32" t="s">
        <v>22</v>
      </c>
      <c r="B15" s="32"/>
      <c r="C15" s="32"/>
      <c r="D15" s="32"/>
      <c r="E15" s="32"/>
      <c r="F15" s="32"/>
      <c r="G15" s="32"/>
      <c r="H15" s="32"/>
      <c r="I15" s="32"/>
    </row>
    <row r="17" spans="1:9">
      <c r="A17" s="2" t="s">
        <v>23</v>
      </c>
      <c r="B17" s="2" t="s">
        <v>24</v>
      </c>
      <c r="C17" s="2" t="s">
        <v>25</v>
      </c>
      <c r="D17" s="2" t="s">
        <v>26</v>
      </c>
      <c r="E17" s="2" t="s">
        <v>27</v>
      </c>
      <c r="F17" s="2" t="s">
        <v>28</v>
      </c>
      <c r="G17" s="2" t="s">
        <v>29</v>
      </c>
      <c r="H17" s="2" t="s">
        <v>30</v>
      </c>
      <c r="I17" s="2" t="s">
        <v>31</v>
      </c>
    </row>
    <row r="18" spans="1:9">
      <c r="A18" s="2" t="s">
        <v>32</v>
      </c>
      <c r="B18" s="2" t="s">
        <v>33</v>
      </c>
      <c r="C18" s="4">
        <v>55</v>
      </c>
      <c r="D18" s="3">
        <v>1150</v>
      </c>
      <c r="E18" s="3">
        <v>1196000</v>
      </c>
      <c r="F18" s="3">
        <v>1190</v>
      </c>
      <c r="G18" s="3">
        <v>1646008</v>
      </c>
      <c r="H18" s="3">
        <v>15</v>
      </c>
      <c r="I18" s="3">
        <v>408408</v>
      </c>
    </row>
    <row r="19" spans="1:9">
      <c r="A19" s="2" t="s">
        <v>34</v>
      </c>
      <c r="B19" s="2" t="s">
        <v>33</v>
      </c>
      <c r="C19" s="4">
        <v>45</v>
      </c>
      <c r="D19" s="3">
        <v>1200</v>
      </c>
      <c r="E19" s="3">
        <v>1248000</v>
      </c>
      <c r="F19" s="3">
        <v>1100</v>
      </c>
      <c r="G19" s="3">
        <v>1521520</v>
      </c>
      <c r="H19" s="3">
        <v>145</v>
      </c>
      <c r="I19" s="3">
        <v>377520</v>
      </c>
    </row>
    <row r="20" spans="1:9">
      <c r="A20" s="2" t="s">
        <v>35</v>
      </c>
      <c r="B20" s="2" t="s">
        <v>33</v>
      </c>
      <c r="C20" s="4">
        <v>135</v>
      </c>
      <c r="D20" s="3">
        <v>1080</v>
      </c>
      <c r="E20" s="3">
        <v>1123200</v>
      </c>
      <c r="F20" s="3">
        <v>1210</v>
      </c>
      <c r="G20" s="3">
        <v>1673672</v>
      </c>
      <c r="H20" s="3">
        <v>5</v>
      </c>
      <c r="I20" s="3">
        <v>415272</v>
      </c>
    </row>
    <row r="21" spans="1:9">
      <c r="A21" s="2" t="s">
        <v>32</v>
      </c>
      <c r="B21" s="2" t="s">
        <v>36</v>
      </c>
      <c r="C21" s="4">
        <v>190</v>
      </c>
      <c r="D21" s="3">
        <v>780</v>
      </c>
      <c r="E21" s="3">
        <v>858000</v>
      </c>
      <c r="F21" s="3">
        <v>800</v>
      </c>
      <c r="G21" s="3">
        <v>1170400</v>
      </c>
      <c r="H21" s="3">
        <v>170</v>
      </c>
      <c r="I21" s="3">
        <v>290400</v>
      </c>
    </row>
    <row r="22" spans="1:9">
      <c r="A22" s="2" t="s">
        <v>34</v>
      </c>
      <c r="B22" s="2" t="s">
        <v>36</v>
      </c>
      <c r="C22" s="4">
        <v>100</v>
      </c>
      <c r="D22" s="3">
        <v>660</v>
      </c>
      <c r="E22" s="3">
        <v>726000</v>
      </c>
      <c r="F22" s="3">
        <v>760</v>
      </c>
      <c r="G22" s="3">
        <v>1111880</v>
      </c>
      <c r="H22" s="3">
        <v>0</v>
      </c>
      <c r="I22" s="3">
        <v>275880</v>
      </c>
    </row>
    <row r="23" spans="1:9">
      <c r="A23" s="2" t="s">
        <v>35</v>
      </c>
      <c r="B23" s="2" t="s">
        <v>36</v>
      </c>
      <c r="C23" s="4">
        <v>2</v>
      </c>
      <c r="D23" s="3">
        <v>1300</v>
      </c>
      <c r="E23" s="3">
        <v>1430000</v>
      </c>
      <c r="F23" s="3">
        <v>1302</v>
      </c>
      <c r="G23" s="3">
        <v>1904826</v>
      </c>
      <c r="H23" s="3">
        <v>0</v>
      </c>
      <c r="I23" s="3">
        <v>472626</v>
      </c>
    </row>
    <row r="24" spans="1:9">
      <c r="A24" s="2" t="s">
        <v>32</v>
      </c>
      <c r="B24" s="2" t="s">
        <v>37</v>
      </c>
      <c r="C24" s="4">
        <v>110</v>
      </c>
      <c r="D24" s="3">
        <v>950</v>
      </c>
      <c r="E24" s="3">
        <v>997500</v>
      </c>
      <c r="F24" s="3">
        <v>960</v>
      </c>
      <c r="G24" s="3">
        <v>1340640</v>
      </c>
      <c r="H24" s="3">
        <v>100</v>
      </c>
      <c r="I24" s="3">
        <v>332640</v>
      </c>
    </row>
    <row r="25" spans="1:9">
      <c r="A25" s="2" t="s">
        <v>34</v>
      </c>
      <c r="B25" s="2" t="s">
        <v>37</v>
      </c>
      <c r="C25" s="4">
        <v>66</v>
      </c>
      <c r="D25" s="3">
        <v>750</v>
      </c>
      <c r="E25" s="3">
        <v>787500</v>
      </c>
      <c r="F25" s="3">
        <v>730</v>
      </c>
      <c r="G25" s="3">
        <v>1019445</v>
      </c>
      <c r="H25" s="3">
        <v>86</v>
      </c>
      <c r="I25" s="3">
        <v>252945</v>
      </c>
    </row>
    <row r="26" spans="1:9">
      <c r="A26" s="2" t="s">
        <v>35</v>
      </c>
      <c r="B26" s="2" t="s">
        <v>37</v>
      </c>
      <c r="C26" s="4">
        <v>77</v>
      </c>
      <c r="D26" s="3">
        <v>1200</v>
      </c>
      <c r="E26" s="3">
        <v>1260000</v>
      </c>
      <c r="F26" s="3">
        <v>1200</v>
      </c>
      <c r="G26" s="3">
        <v>1675800</v>
      </c>
      <c r="H26" s="3">
        <v>77</v>
      </c>
      <c r="I26" s="3">
        <v>415800</v>
      </c>
    </row>
    <row r="29" spans="1:9">
      <c r="A29" s="25" t="s">
        <v>191</v>
      </c>
    </row>
    <row r="30" spans="1:9">
      <c r="A30" s="26" t="b">
        <f>OR($F18&lt;=AVERAGE($F$18:$F$26),AND($C18&gt;=100,$C18&lt;=150))</f>
        <v>0</v>
      </c>
    </row>
    <row r="33" spans="1:9">
      <c r="A33" s="2" t="s">
        <v>23</v>
      </c>
      <c r="B33" s="2" t="s">
        <v>24</v>
      </c>
      <c r="C33" s="2" t="s">
        <v>25</v>
      </c>
      <c r="D33" s="2" t="s">
        <v>26</v>
      </c>
      <c r="E33" s="2" t="s">
        <v>27</v>
      </c>
      <c r="F33" s="2" t="s">
        <v>28</v>
      </c>
      <c r="G33" s="2" t="s">
        <v>29</v>
      </c>
      <c r="H33" s="2" t="s">
        <v>30</v>
      </c>
      <c r="I33" s="2" t="s">
        <v>31</v>
      </c>
    </row>
    <row r="34" spans="1:9">
      <c r="A34" s="2" t="s">
        <v>35</v>
      </c>
      <c r="B34" s="2" t="s">
        <v>33</v>
      </c>
      <c r="C34" s="4">
        <v>135</v>
      </c>
      <c r="D34" s="3">
        <v>1080</v>
      </c>
      <c r="E34" s="3">
        <v>1123200</v>
      </c>
      <c r="F34" s="3">
        <v>1210</v>
      </c>
      <c r="G34" s="3">
        <v>1673672</v>
      </c>
      <c r="H34" s="3">
        <v>5</v>
      </c>
      <c r="I34" s="3">
        <v>415272</v>
      </c>
    </row>
    <row r="35" spans="1:9">
      <c r="A35" s="2" t="s">
        <v>32</v>
      </c>
      <c r="B35" s="2" t="s">
        <v>36</v>
      </c>
      <c r="C35" s="4">
        <v>190</v>
      </c>
      <c r="D35" s="3">
        <v>780</v>
      </c>
      <c r="E35" s="3">
        <v>858000</v>
      </c>
      <c r="F35" s="3">
        <v>800</v>
      </c>
      <c r="G35" s="3">
        <v>1170400</v>
      </c>
      <c r="H35" s="3">
        <v>170</v>
      </c>
      <c r="I35" s="3">
        <v>290400</v>
      </c>
    </row>
    <row r="36" spans="1:9">
      <c r="A36" s="2" t="s">
        <v>34</v>
      </c>
      <c r="B36" s="2" t="s">
        <v>36</v>
      </c>
      <c r="C36" s="4">
        <v>100</v>
      </c>
      <c r="D36" s="3">
        <v>660</v>
      </c>
      <c r="E36" s="3">
        <v>726000</v>
      </c>
      <c r="F36" s="3">
        <v>760</v>
      </c>
      <c r="G36" s="3">
        <v>1111880</v>
      </c>
      <c r="H36" s="3">
        <v>0</v>
      </c>
      <c r="I36" s="3">
        <v>275880</v>
      </c>
    </row>
    <row r="37" spans="1:9">
      <c r="A37" s="2" t="s">
        <v>32</v>
      </c>
      <c r="B37" s="2" t="s">
        <v>37</v>
      </c>
      <c r="C37" s="4">
        <v>110</v>
      </c>
      <c r="D37" s="3">
        <v>950</v>
      </c>
      <c r="E37" s="3">
        <v>997500</v>
      </c>
      <c r="F37" s="3">
        <v>960</v>
      </c>
      <c r="G37" s="3">
        <v>1340640</v>
      </c>
      <c r="H37" s="3">
        <v>100</v>
      </c>
      <c r="I37" s="3">
        <v>332640</v>
      </c>
    </row>
    <row r="38" spans="1:9">
      <c r="A38" s="2" t="s">
        <v>34</v>
      </c>
      <c r="B38" s="2" t="s">
        <v>37</v>
      </c>
      <c r="C38" s="4">
        <v>66</v>
      </c>
      <c r="D38" s="3">
        <v>750</v>
      </c>
      <c r="E38" s="3">
        <v>787500</v>
      </c>
      <c r="F38" s="3">
        <v>730</v>
      </c>
      <c r="G38" s="3">
        <v>1019445</v>
      </c>
      <c r="H38" s="3">
        <v>86</v>
      </c>
      <c r="I38" s="3">
        <v>252945</v>
      </c>
    </row>
  </sheetData>
  <mergeCells count="2">
    <mergeCell ref="A2:G2"/>
    <mergeCell ref="A15:I15"/>
  </mergeCells>
  <phoneticPr fontId="2" type="noConversion"/>
  <conditionalFormatting sqref="N11">
    <cfRule type="expression" dxfId="12" priority="2">
      <formula>ISEVEN(COLUMN($C$3:$G$11))</formula>
    </cfRule>
  </conditionalFormatting>
  <conditionalFormatting sqref="C3:G11">
    <cfRule type="expression" dxfId="11" priority="1">
      <formula>ISEVEN(COLUMN())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3:G12"/>
  <sheetViews>
    <sheetView view="pageBreakPreview" zoomScale="85" zoomScaleNormal="100" zoomScaleSheetLayoutView="85" workbookViewId="0">
      <selection activeCell="I11" sqref="I11"/>
    </sheetView>
  </sheetViews>
  <sheetFormatPr defaultRowHeight="17"/>
  <cols>
    <col min="4" max="4" width="13" customWidth="1"/>
    <col min="5" max="5" width="10.83203125" bestFit="1" customWidth="1"/>
    <col min="7" max="7" width="10.5" customWidth="1"/>
  </cols>
  <sheetData>
    <row r="3" spans="2:7">
      <c r="B3" t="s">
        <v>38</v>
      </c>
    </row>
    <row r="4" spans="2:7">
      <c r="B4" s="27" t="s">
        <v>39</v>
      </c>
      <c r="C4" s="2" t="s">
        <v>40</v>
      </c>
      <c r="D4" s="2" t="s">
        <v>41</v>
      </c>
      <c r="E4" s="2" t="s">
        <v>42</v>
      </c>
      <c r="F4" s="2" t="s">
        <v>43</v>
      </c>
      <c r="G4" s="2" t="s">
        <v>44</v>
      </c>
    </row>
    <row r="5" spans="2:7">
      <c r="B5" s="2" t="s">
        <v>45</v>
      </c>
      <c r="C5" s="2" t="s">
        <v>46</v>
      </c>
      <c r="D5" s="5">
        <v>43897</v>
      </c>
      <c r="E5" s="6">
        <v>179000</v>
      </c>
      <c r="F5" s="1">
        <f t="shared" ref="F5:F12" si="0">RANK(E5,$E$5:$E$12)</f>
        <v>6</v>
      </c>
      <c r="G5" s="2" t="str">
        <f t="shared" ref="G5:G12" si="1">IF(WEEKDAY(D5,2)&gt;=5,"주말출발","주중출발")</f>
        <v>주말출발</v>
      </c>
    </row>
    <row r="6" spans="2:7">
      <c r="B6" s="2" t="s">
        <v>47</v>
      </c>
      <c r="C6" s="2" t="s">
        <v>46</v>
      </c>
      <c r="D6" s="5">
        <v>43900</v>
      </c>
      <c r="E6" s="6">
        <v>159000</v>
      </c>
      <c r="F6" s="1">
        <f t="shared" si="0"/>
        <v>8</v>
      </c>
      <c r="G6" s="2" t="str">
        <f t="shared" si="1"/>
        <v>주중출발</v>
      </c>
    </row>
    <row r="7" spans="2:7">
      <c r="B7" s="2" t="s">
        <v>48</v>
      </c>
      <c r="C7" s="2" t="s">
        <v>49</v>
      </c>
      <c r="D7" s="5">
        <v>43904</v>
      </c>
      <c r="E7" s="6">
        <v>459000</v>
      </c>
      <c r="F7" s="1">
        <f t="shared" si="0"/>
        <v>1</v>
      </c>
      <c r="G7" s="2" t="str">
        <f t="shared" si="1"/>
        <v>주말출발</v>
      </c>
    </row>
    <row r="8" spans="2:7">
      <c r="B8" s="2" t="s">
        <v>50</v>
      </c>
      <c r="C8" s="2" t="s">
        <v>49</v>
      </c>
      <c r="D8" s="5">
        <v>43904</v>
      </c>
      <c r="E8" s="6">
        <v>329000</v>
      </c>
      <c r="F8" s="1">
        <f t="shared" si="0"/>
        <v>2</v>
      </c>
      <c r="G8" s="2" t="str">
        <f t="shared" si="1"/>
        <v>주말출발</v>
      </c>
    </row>
    <row r="9" spans="2:7">
      <c r="B9" s="2" t="s">
        <v>51</v>
      </c>
      <c r="C9" s="2" t="s">
        <v>46</v>
      </c>
      <c r="D9" s="5">
        <v>43900</v>
      </c>
      <c r="E9" s="6">
        <v>199000</v>
      </c>
      <c r="F9" s="1">
        <f t="shared" si="0"/>
        <v>5</v>
      </c>
      <c r="G9" s="2" t="str">
        <f t="shared" si="1"/>
        <v>주중출발</v>
      </c>
    </row>
    <row r="10" spans="2:7">
      <c r="B10" s="2" t="s">
        <v>52</v>
      </c>
      <c r="C10" s="2" t="s">
        <v>46</v>
      </c>
      <c r="D10" s="5">
        <v>43907</v>
      </c>
      <c r="E10" s="6">
        <v>169000</v>
      </c>
      <c r="F10" s="1">
        <f t="shared" si="0"/>
        <v>7</v>
      </c>
      <c r="G10" s="2" t="str">
        <f t="shared" si="1"/>
        <v>주중출발</v>
      </c>
    </row>
    <row r="11" spans="2:7">
      <c r="B11" s="2" t="s">
        <v>53</v>
      </c>
      <c r="C11" s="2" t="s">
        <v>46</v>
      </c>
      <c r="D11" s="5">
        <v>43900</v>
      </c>
      <c r="E11" s="6">
        <v>239000</v>
      </c>
      <c r="F11" s="1">
        <f t="shared" si="0"/>
        <v>4</v>
      </c>
      <c r="G11" s="2" t="str">
        <f t="shared" si="1"/>
        <v>주중출발</v>
      </c>
    </row>
    <row r="12" spans="2:7">
      <c r="B12" s="2" t="s">
        <v>54</v>
      </c>
      <c r="C12" s="2" t="s">
        <v>49</v>
      </c>
      <c r="D12" s="5">
        <v>43907</v>
      </c>
      <c r="E12" s="6">
        <v>329000</v>
      </c>
      <c r="F12" s="1">
        <f t="shared" si="0"/>
        <v>2</v>
      </c>
      <c r="G12" s="2" t="str">
        <f t="shared" si="1"/>
        <v>주중출발</v>
      </c>
    </row>
  </sheetData>
  <sheetProtection sheet="1" objects="1" scenarios="1"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H40"/>
  <sheetViews>
    <sheetView workbookViewId="0">
      <selection activeCell="C7" sqref="C7:C9"/>
    </sheetView>
  </sheetViews>
  <sheetFormatPr defaultRowHeight="17"/>
  <cols>
    <col min="1" max="1" width="12.08203125" customWidth="1"/>
    <col min="2" max="2" width="15.83203125" customWidth="1"/>
    <col min="3" max="3" width="13.5" customWidth="1"/>
    <col min="5" max="5" width="13" customWidth="1"/>
    <col min="6" max="6" width="12.25" customWidth="1"/>
    <col min="7" max="7" width="15" customWidth="1"/>
    <col min="8" max="8" width="14.83203125" customWidth="1"/>
  </cols>
  <sheetData>
    <row r="1" spans="1:8">
      <c r="A1" t="s">
        <v>0</v>
      </c>
      <c r="B1" t="s">
        <v>55</v>
      </c>
    </row>
    <row r="2" spans="1:8">
      <c r="A2" s="2" t="s">
        <v>56</v>
      </c>
      <c r="B2" s="2" t="s">
        <v>57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</row>
    <row r="3" spans="1:8">
      <c r="A3" s="2" t="s">
        <v>63</v>
      </c>
      <c r="B3" s="1">
        <v>15</v>
      </c>
      <c r="C3" s="1">
        <v>175</v>
      </c>
      <c r="D3" s="1">
        <v>35</v>
      </c>
      <c r="E3" s="1">
        <v>20</v>
      </c>
      <c r="F3" s="1">
        <v>320</v>
      </c>
      <c r="G3" s="1">
        <v>186</v>
      </c>
    </row>
    <row r="5" spans="1:8">
      <c r="A5" t="s">
        <v>21</v>
      </c>
    </row>
    <row r="6" spans="1:8">
      <c r="A6" s="2" t="s">
        <v>64</v>
      </c>
      <c r="B6" s="2" t="s">
        <v>65</v>
      </c>
      <c r="C6" s="7" t="s">
        <v>66</v>
      </c>
      <c r="D6" s="7" t="s">
        <v>186</v>
      </c>
      <c r="E6" s="7" t="s">
        <v>187</v>
      </c>
      <c r="F6" s="7" t="s">
        <v>188</v>
      </c>
      <c r="G6" s="7" t="s">
        <v>189</v>
      </c>
      <c r="H6" s="7" t="s">
        <v>190</v>
      </c>
    </row>
    <row r="7" spans="1:8">
      <c r="A7" s="2" t="s">
        <v>67</v>
      </c>
      <c r="B7" s="8">
        <v>0.05</v>
      </c>
      <c r="C7" s="2">
        <f t="array" ref="C7">MEDIAN(IF($A$13:$A$30=$A7,$D$13:$D$30))</f>
        <v>185</v>
      </c>
      <c r="D7" s="1">
        <f t="array" ref="D7">SUM(($A7=$A$13:$A$30)*(CHOOSE(WEEKDAY($B$13:$B$30,2),"월","화","수","목","금")=D$6))</f>
        <v>0</v>
      </c>
      <c r="E7" s="1">
        <f t="array" ref="E7">SUM(($A7=$A$13:$A$30)*(CHOOSE(WEEKDAY($B$13:$B$30,2),"월","화","수","목","금")=E$6))</f>
        <v>0</v>
      </c>
      <c r="F7" s="1">
        <f t="array" ref="F7">SUM(($A7=$A$13:$A$30)*(CHOOSE(WEEKDAY($B$13:$B$30,2),"월","화","수","목","금")=F$6))</f>
        <v>1</v>
      </c>
      <c r="G7" s="1">
        <f t="array" ref="G7">SUM(($A7=$A$13:$A$30)*(CHOOSE(WEEKDAY($B$13:$B$30,2),"월","화","수","목","금")=G$6))</f>
        <v>1</v>
      </c>
      <c r="H7" s="1">
        <f t="array" ref="H7">SUM(($A7=$A$13:$A$30)*(CHOOSE(WEEKDAY($B$13:$B$30,2),"월","화","수","목","금")=H$6))</f>
        <v>2</v>
      </c>
    </row>
    <row r="8" spans="1:8">
      <c r="A8" s="2" t="s">
        <v>68</v>
      </c>
      <c r="B8" s="8">
        <v>7.0000000000000007E-2</v>
      </c>
      <c r="C8" s="2">
        <f t="array" ref="C8">MEDIAN(IF($A$13:$A$30=$A8,$D$13:$D$30))</f>
        <v>175</v>
      </c>
      <c r="D8" s="1">
        <f t="array" ref="D8">SUM(($A8=$A$13:$A$30)*(CHOOSE(WEEKDAY($B$13:$B$30,2),"월","화","수","목","금")=D$6))</f>
        <v>1</v>
      </c>
      <c r="E8" s="1">
        <f t="array" ref="E8">SUM(($A8=$A$13:$A$30)*(CHOOSE(WEEKDAY($B$13:$B$30,2),"월","화","수","목","금")=E$6))</f>
        <v>0</v>
      </c>
      <c r="F8" s="1">
        <f t="array" ref="F8">SUM(($A8=$A$13:$A$30)*(CHOOSE(WEEKDAY($B$13:$B$30,2),"월","화","수","목","금")=F$6))</f>
        <v>2</v>
      </c>
      <c r="G8" s="1">
        <f t="array" ref="G8">SUM(($A8=$A$13:$A$30)*(CHOOSE(WEEKDAY($B$13:$B$30,2),"월","화","수","목","금")=G$6))</f>
        <v>1</v>
      </c>
      <c r="H8" s="1">
        <f t="array" ref="H8">SUM(($A8=$A$13:$A$30)*(CHOOSE(WEEKDAY($B$13:$B$30,2),"월","화","수","목","금")=H$6))</f>
        <v>2</v>
      </c>
    </row>
    <row r="9" spans="1:8">
      <c r="A9" s="2" t="s">
        <v>69</v>
      </c>
      <c r="B9" s="8">
        <v>0.1</v>
      </c>
      <c r="C9" s="2">
        <f t="array" ref="C9">MEDIAN(IF($A$13:$A$30=$A9,$D$13:$D$30))</f>
        <v>165</v>
      </c>
      <c r="D9" s="1">
        <f t="array" ref="D9">SUM(($A9=$A$13:$A$30)*(CHOOSE(WEEKDAY($B$13:$B$30,2),"월","화","수","목","금")=D$6))</f>
        <v>3</v>
      </c>
      <c r="E9" s="1">
        <f t="array" ref="E9">SUM(($A9=$A$13:$A$30)*(CHOOSE(WEEKDAY($B$13:$B$30,2),"월","화","수","목","금")=E$6))</f>
        <v>1</v>
      </c>
      <c r="F9" s="1">
        <f t="array" ref="F9">SUM(($A9=$A$13:$A$30)*(CHOOSE(WEEKDAY($B$13:$B$30,2),"월","화","수","목","금")=F$6))</f>
        <v>0</v>
      </c>
      <c r="G9" s="1">
        <f t="array" ref="G9">SUM(($A9=$A$13:$A$30)*(CHOOSE(WEEKDAY($B$13:$B$30,2),"월","화","수","목","금")=G$6))</f>
        <v>1</v>
      </c>
      <c r="H9" s="1">
        <f t="array" ref="H9">SUM(($A9=$A$13:$A$30)*(CHOOSE(WEEKDAY($B$13:$B$30,2),"월","화","수","목","금")=H$6))</f>
        <v>3</v>
      </c>
    </row>
    <row r="11" spans="1:8">
      <c r="A11" t="s">
        <v>70</v>
      </c>
    </row>
    <row r="12" spans="1:8">
      <c r="A12" s="2" t="s">
        <v>64</v>
      </c>
      <c r="B12" s="2" t="s">
        <v>71</v>
      </c>
      <c r="C12" s="2" t="s">
        <v>72</v>
      </c>
      <c r="D12" s="2" t="s">
        <v>73</v>
      </c>
      <c r="E12" s="7" t="s">
        <v>63</v>
      </c>
      <c r="F12" s="7" t="s">
        <v>42</v>
      </c>
      <c r="G12" s="7" t="s">
        <v>74</v>
      </c>
    </row>
    <row r="13" spans="1:8">
      <c r="A13" s="2" t="s">
        <v>67</v>
      </c>
      <c r="B13" s="15">
        <v>44622</v>
      </c>
      <c r="C13" s="2" t="s">
        <v>57</v>
      </c>
      <c r="D13" s="1">
        <v>205</v>
      </c>
      <c r="E13" s="20">
        <f>IF($D13&lt;=100,HLOOKUP($C13,$B$2:$G$3,2,0)*1.1,HLOOKUP($C13,$B$2:$G$3,2,0))</f>
        <v>15</v>
      </c>
      <c r="F13" s="21">
        <f t="array" ref="F13:F30">$D$13:$D$30*$E$13:$E$30</f>
        <v>3075</v>
      </c>
      <c r="G13" s="22">
        <f>$F13*(1-VLOOKUP($A13,$A$7:$B$9,2,0))</f>
        <v>2921.25</v>
      </c>
    </row>
    <row r="14" spans="1:8">
      <c r="A14" s="2" t="s">
        <v>68</v>
      </c>
      <c r="B14" s="15">
        <v>44622</v>
      </c>
      <c r="C14" s="2" t="s">
        <v>58</v>
      </c>
      <c r="D14" s="1">
        <v>100</v>
      </c>
      <c r="E14" s="20">
        <f t="shared" ref="E14:E30" si="0">IF($D14&lt;=100,HLOOKUP($C14,$B$2:$G$3,2,0)*1.1,HLOOKUP($C14,$B$2:$G$3,2,0))</f>
        <v>192.50000000000003</v>
      </c>
      <c r="F14" s="21">
        <v>19250.000000000004</v>
      </c>
      <c r="G14" s="22">
        <f t="shared" ref="G14:G30" si="1">$F14*(1-VLOOKUP($A14,$A$7:$B$9,2,0))</f>
        <v>17902.500000000004</v>
      </c>
    </row>
    <row r="15" spans="1:8">
      <c r="A15" s="2" t="s">
        <v>69</v>
      </c>
      <c r="B15" s="15">
        <v>44627</v>
      </c>
      <c r="C15" s="2" t="s">
        <v>58</v>
      </c>
      <c r="D15" s="1">
        <v>150</v>
      </c>
      <c r="E15" s="20">
        <f t="shared" si="0"/>
        <v>175</v>
      </c>
      <c r="F15" s="21">
        <v>26250</v>
      </c>
      <c r="G15" s="22">
        <f t="shared" si="1"/>
        <v>23625</v>
      </c>
    </row>
    <row r="16" spans="1:8">
      <c r="A16" s="2" t="s">
        <v>69</v>
      </c>
      <c r="B16" s="15">
        <v>44627</v>
      </c>
      <c r="C16" s="2" t="s">
        <v>59</v>
      </c>
      <c r="D16" s="1">
        <v>105</v>
      </c>
      <c r="E16" s="20">
        <f t="shared" si="0"/>
        <v>35</v>
      </c>
      <c r="F16" s="21">
        <v>3675</v>
      </c>
      <c r="G16" s="22">
        <f t="shared" si="1"/>
        <v>3307.5</v>
      </c>
    </row>
    <row r="17" spans="1:7">
      <c r="A17" s="2" t="s">
        <v>69</v>
      </c>
      <c r="B17" s="15">
        <v>44652</v>
      </c>
      <c r="C17" s="2" t="s">
        <v>57</v>
      </c>
      <c r="D17" s="1">
        <v>100</v>
      </c>
      <c r="E17" s="20">
        <f t="shared" si="0"/>
        <v>16.5</v>
      </c>
      <c r="F17" s="21">
        <v>1650</v>
      </c>
      <c r="G17" s="22">
        <f t="shared" si="1"/>
        <v>1485</v>
      </c>
    </row>
    <row r="18" spans="1:7">
      <c r="A18" s="2" t="s">
        <v>69</v>
      </c>
      <c r="B18" s="15">
        <v>44666</v>
      </c>
      <c r="C18" s="2" t="s">
        <v>62</v>
      </c>
      <c r="D18" s="1">
        <v>200</v>
      </c>
      <c r="E18" s="20">
        <f t="shared" si="0"/>
        <v>186</v>
      </c>
      <c r="F18" s="21">
        <v>37200</v>
      </c>
      <c r="G18" s="22">
        <f t="shared" si="1"/>
        <v>33480</v>
      </c>
    </row>
    <row r="19" spans="1:7">
      <c r="A19" s="2" t="s">
        <v>67</v>
      </c>
      <c r="B19" s="15">
        <v>44666</v>
      </c>
      <c r="C19" s="2" t="s">
        <v>62</v>
      </c>
      <c r="D19" s="1">
        <v>170</v>
      </c>
      <c r="E19" s="20">
        <f t="shared" si="0"/>
        <v>186</v>
      </c>
      <c r="F19" s="21">
        <v>31620</v>
      </c>
      <c r="G19" s="22">
        <f t="shared" si="1"/>
        <v>30039</v>
      </c>
    </row>
    <row r="20" spans="1:7">
      <c r="A20" s="2" t="s">
        <v>68</v>
      </c>
      <c r="B20" s="15">
        <v>44671</v>
      </c>
      <c r="C20" s="2" t="s">
        <v>60</v>
      </c>
      <c r="D20" s="1">
        <v>150</v>
      </c>
      <c r="E20" s="20">
        <f t="shared" si="0"/>
        <v>20</v>
      </c>
      <c r="F20" s="21">
        <v>3000</v>
      </c>
      <c r="G20" s="22">
        <f t="shared" si="1"/>
        <v>2790</v>
      </c>
    </row>
    <row r="21" spans="1:7">
      <c r="A21" s="2" t="s">
        <v>69</v>
      </c>
      <c r="B21" s="15">
        <v>44672</v>
      </c>
      <c r="C21" s="2" t="s">
        <v>60</v>
      </c>
      <c r="D21" s="1">
        <v>220</v>
      </c>
      <c r="E21" s="20">
        <f t="shared" si="0"/>
        <v>20</v>
      </c>
      <c r="F21" s="21">
        <v>4400</v>
      </c>
      <c r="G21" s="22">
        <f t="shared" si="1"/>
        <v>3960</v>
      </c>
    </row>
    <row r="22" spans="1:7">
      <c r="A22" s="2" t="s">
        <v>67</v>
      </c>
      <c r="B22" s="15">
        <v>44687</v>
      </c>
      <c r="C22" s="2" t="s">
        <v>57</v>
      </c>
      <c r="D22" s="1">
        <v>110</v>
      </c>
      <c r="E22" s="20">
        <f t="shared" si="0"/>
        <v>15</v>
      </c>
      <c r="F22" s="21">
        <v>1650</v>
      </c>
      <c r="G22" s="22">
        <f t="shared" si="1"/>
        <v>1567.5</v>
      </c>
    </row>
    <row r="23" spans="1:7">
      <c r="A23" s="2" t="s">
        <v>69</v>
      </c>
      <c r="B23" s="15">
        <v>44687</v>
      </c>
      <c r="C23" s="2" t="s">
        <v>59</v>
      </c>
      <c r="D23" s="1">
        <v>200</v>
      </c>
      <c r="E23" s="20">
        <f t="shared" si="0"/>
        <v>35</v>
      </c>
      <c r="F23" s="21">
        <v>7000</v>
      </c>
      <c r="G23" s="22">
        <f t="shared" si="1"/>
        <v>6300</v>
      </c>
    </row>
    <row r="24" spans="1:7">
      <c r="A24" s="2" t="s">
        <v>68</v>
      </c>
      <c r="B24" s="15">
        <v>44687</v>
      </c>
      <c r="C24" s="2" t="s">
        <v>57</v>
      </c>
      <c r="D24" s="1">
        <v>200</v>
      </c>
      <c r="E24" s="20">
        <f t="shared" si="0"/>
        <v>15</v>
      </c>
      <c r="F24" s="21">
        <v>3000</v>
      </c>
      <c r="G24" s="22">
        <f t="shared" si="1"/>
        <v>2790</v>
      </c>
    </row>
    <row r="25" spans="1:7">
      <c r="A25" s="2" t="s">
        <v>68</v>
      </c>
      <c r="B25" s="15">
        <v>44701</v>
      </c>
      <c r="C25" s="2" t="s">
        <v>61</v>
      </c>
      <c r="D25" s="1">
        <v>121</v>
      </c>
      <c r="E25" s="20">
        <f t="shared" si="0"/>
        <v>320</v>
      </c>
      <c r="F25" s="21">
        <v>38720</v>
      </c>
      <c r="G25" s="22">
        <f t="shared" si="1"/>
        <v>36009.599999999999</v>
      </c>
    </row>
    <row r="26" spans="1:7">
      <c r="A26" s="2" t="s">
        <v>69</v>
      </c>
      <c r="B26" s="15">
        <v>44684</v>
      </c>
      <c r="C26" s="2" t="s">
        <v>57</v>
      </c>
      <c r="D26" s="1">
        <v>150</v>
      </c>
      <c r="E26" s="20">
        <f t="shared" si="0"/>
        <v>15</v>
      </c>
      <c r="F26" s="21">
        <v>2250</v>
      </c>
      <c r="G26" s="22">
        <f t="shared" si="1"/>
        <v>2025</v>
      </c>
    </row>
    <row r="27" spans="1:7">
      <c r="A27" s="2" t="s">
        <v>67</v>
      </c>
      <c r="B27" s="15">
        <v>44693</v>
      </c>
      <c r="C27" s="2" t="s">
        <v>58</v>
      </c>
      <c r="D27" s="1">
        <v>200</v>
      </c>
      <c r="E27" s="20">
        <f t="shared" si="0"/>
        <v>175</v>
      </c>
      <c r="F27" s="21">
        <v>35000</v>
      </c>
      <c r="G27" s="22">
        <f t="shared" si="1"/>
        <v>33250</v>
      </c>
    </row>
    <row r="28" spans="1:7">
      <c r="A28" s="2" t="s">
        <v>69</v>
      </c>
      <c r="B28" s="15">
        <v>44704</v>
      </c>
      <c r="C28" s="2" t="s">
        <v>59</v>
      </c>
      <c r="D28" s="1">
        <v>180</v>
      </c>
      <c r="E28" s="20">
        <f t="shared" si="0"/>
        <v>35</v>
      </c>
      <c r="F28" s="21">
        <v>6300</v>
      </c>
      <c r="G28" s="22">
        <f t="shared" si="1"/>
        <v>5670</v>
      </c>
    </row>
    <row r="29" spans="1:7">
      <c r="A29" s="2" t="s">
        <v>68</v>
      </c>
      <c r="B29" s="15">
        <v>44742</v>
      </c>
      <c r="C29" s="2" t="s">
        <v>62</v>
      </c>
      <c r="D29" s="1">
        <v>205</v>
      </c>
      <c r="E29" s="20">
        <f t="shared" si="0"/>
        <v>186</v>
      </c>
      <c r="F29" s="21">
        <v>38130</v>
      </c>
      <c r="G29" s="22">
        <f t="shared" si="1"/>
        <v>35460.899999999994</v>
      </c>
    </row>
    <row r="30" spans="1:7">
      <c r="A30" s="2" t="s">
        <v>68</v>
      </c>
      <c r="B30" s="15">
        <v>44732</v>
      </c>
      <c r="C30" s="2" t="s">
        <v>57</v>
      </c>
      <c r="D30" s="1">
        <v>260</v>
      </c>
      <c r="E30" s="20">
        <f t="shared" si="0"/>
        <v>15</v>
      </c>
      <c r="F30" s="21">
        <v>3900</v>
      </c>
      <c r="G30" s="22">
        <f t="shared" si="1"/>
        <v>3626.9999999999995</v>
      </c>
    </row>
    <row r="32" spans="1:7">
      <c r="A32" t="s">
        <v>75</v>
      </c>
      <c r="B32" s="33" t="s">
        <v>76</v>
      </c>
      <c r="C32" s="33"/>
      <c r="D32" s="33"/>
      <c r="E32" s="33"/>
    </row>
    <row r="33" spans="1:7">
      <c r="A33" s="2" t="s">
        <v>77</v>
      </c>
      <c r="B33" s="2" t="s">
        <v>78</v>
      </c>
      <c r="C33" s="2" t="s">
        <v>79</v>
      </c>
      <c r="D33" s="2" t="s">
        <v>80</v>
      </c>
      <c r="E33" s="7" t="s">
        <v>81</v>
      </c>
      <c r="F33" s="2" t="s">
        <v>82</v>
      </c>
      <c r="G33" s="7" t="s">
        <v>83</v>
      </c>
    </row>
    <row r="34" spans="1:7">
      <c r="A34" s="2" t="s">
        <v>84</v>
      </c>
      <c r="B34" s="2" t="s">
        <v>85</v>
      </c>
      <c r="C34" s="3">
        <v>300</v>
      </c>
      <c r="D34" s="3">
        <v>700</v>
      </c>
      <c r="E34" s="24" t="str" cm="1">
        <f t="array" ref="E34">ks매출성장평가($C34,$D34)</f>
        <v>상승</v>
      </c>
      <c r="F34" s="3">
        <v>600</v>
      </c>
      <c r="G34" s="23" t="str">
        <f>IF(AND($C34&gt;=700,$D34&gt;=700,$F34&gt;=600,AVERAGE($C34:$D34)&gt;=700),"보너스","")</f>
        <v/>
      </c>
    </row>
    <row r="35" spans="1:7">
      <c r="A35" s="2" t="s">
        <v>84</v>
      </c>
      <c r="B35" s="2" t="s">
        <v>86</v>
      </c>
      <c r="C35" s="3">
        <v>789</v>
      </c>
      <c r="D35" s="3">
        <v>650</v>
      </c>
      <c r="E35" s="24" t="str" cm="1">
        <f t="array" ref="E35">ks매출성장평가($C35,$D35)</f>
        <v>하락</v>
      </c>
      <c r="F35" s="3">
        <v>900</v>
      </c>
      <c r="G35" s="23" t="str">
        <f t="shared" ref="G35:G40" si="2">IF(AND($C35&gt;=700,$D35&gt;=700,$F35&gt;=600,AVERAGE($C35:$D35)&gt;=700),"보너스","")</f>
        <v/>
      </c>
    </row>
    <row r="36" spans="1:7">
      <c r="A36" s="2" t="s">
        <v>87</v>
      </c>
      <c r="B36" s="2" t="s">
        <v>88</v>
      </c>
      <c r="C36" s="3">
        <v>360</v>
      </c>
      <c r="D36" s="3">
        <v>560</v>
      </c>
      <c r="E36" s="24" t="str" cm="1">
        <f t="array" ref="E36">ks매출성장평가($C36,$D36)</f>
        <v>상승</v>
      </c>
      <c r="F36" s="3">
        <v>550</v>
      </c>
      <c r="G36" s="23" t="str">
        <f t="shared" si="2"/>
        <v/>
      </c>
    </row>
    <row r="37" spans="1:7">
      <c r="A37" s="2" t="s">
        <v>87</v>
      </c>
      <c r="B37" s="2" t="s">
        <v>86</v>
      </c>
      <c r="C37" s="3">
        <v>500</v>
      </c>
      <c r="D37" s="3">
        <v>430</v>
      </c>
      <c r="E37" s="24" t="str" cm="1">
        <f t="array" ref="E37">ks매출성장평가($C37,$D37)</f>
        <v>하락</v>
      </c>
      <c r="F37" s="3">
        <v>600</v>
      </c>
      <c r="G37" s="23" t="str">
        <f t="shared" si="2"/>
        <v/>
      </c>
    </row>
    <row r="38" spans="1:7">
      <c r="A38" s="2" t="s">
        <v>89</v>
      </c>
      <c r="B38" s="2" t="s">
        <v>85</v>
      </c>
      <c r="C38" s="3">
        <v>1200</v>
      </c>
      <c r="D38" s="3">
        <v>1260</v>
      </c>
      <c r="E38" s="24" t="str" cm="1">
        <f t="array" ref="E38">ks매출성장평가($C38,$D38)</f>
        <v>하락</v>
      </c>
      <c r="F38" s="3">
        <v>1250</v>
      </c>
      <c r="G38" s="23" t="str">
        <f t="shared" si="2"/>
        <v>보너스</v>
      </c>
    </row>
    <row r="39" spans="1:7">
      <c r="A39" s="2" t="s">
        <v>89</v>
      </c>
      <c r="B39" s="2" t="s">
        <v>88</v>
      </c>
      <c r="C39" s="3">
        <v>990</v>
      </c>
      <c r="D39" s="3">
        <v>980</v>
      </c>
      <c r="E39" s="24" t="str" cm="1">
        <f t="array" ref="E39">ks매출성장평가($C39,$D39)</f>
        <v>하락</v>
      </c>
      <c r="F39" s="3">
        <v>1000</v>
      </c>
      <c r="G39" s="23" t="str">
        <f t="shared" si="2"/>
        <v>보너스</v>
      </c>
    </row>
    <row r="40" spans="1:7">
      <c r="A40" s="2" t="s">
        <v>90</v>
      </c>
      <c r="B40" s="2" t="s">
        <v>85</v>
      </c>
      <c r="C40" s="3">
        <v>498</v>
      </c>
      <c r="D40" s="3">
        <v>850</v>
      </c>
      <c r="E40" s="24" t="str" cm="1">
        <f t="array" ref="E40">ks매출성장평가($C40,$D40)</f>
        <v>상승</v>
      </c>
      <c r="F40" s="3">
        <v>575</v>
      </c>
      <c r="G40" s="23" t="str">
        <f t="shared" si="2"/>
        <v/>
      </c>
    </row>
  </sheetData>
  <mergeCells count="1">
    <mergeCell ref="B32:E3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23"/>
  <sheetViews>
    <sheetView workbookViewId="0">
      <selection activeCell="I17" sqref="I17"/>
    </sheetView>
  </sheetViews>
  <sheetFormatPr defaultRowHeight="17"/>
  <cols>
    <col min="1" max="1" width="21.75" bestFit="1" customWidth="1"/>
    <col min="2" max="3" width="14.25" bestFit="1" customWidth="1"/>
    <col min="4" max="4" width="11.5" bestFit="1" customWidth="1"/>
    <col min="5" max="6" width="9.83203125" bestFit="1" customWidth="1"/>
    <col min="7" max="8" width="8.9140625" bestFit="1" customWidth="1"/>
    <col min="9" max="9" width="10.58203125" bestFit="1" customWidth="1"/>
    <col min="10" max="10" width="8.6640625" bestFit="1" customWidth="1"/>
    <col min="11" max="11" width="8.9140625" bestFit="1" customWidth="1"/>
    <col min="12" max="12" width="8.6640625" bestFit="1" customWidth="1"/>
    <col min="13" max="13" width="8.9140625" bestFit="1" customWidth="1"/>
    <col min="14" max="14" width="10.58203125" bestFit="1" customWidth="1"/>
    <col min="15" max="16" width="10" bestFit="1" customWidth="1"/>
    <col min="17" max="17" width="14.5" bestFit="1" customWidth="1"/>
    <col min="18" max="18" width="10.58203125" bestFit="1" customWidth="1"/>
    <col min="19" max="19" width="14.5" bestFit="1" customWidth="1"/>
    <col min="20" max="20" width="10.58203125" bestFit="1" customWidth="1"/>
    <col min="21" max="21" width="14.5" bestFit="1" customWidth="1"/>
    <col min="22" max="22" width="10.58203125" bestFit="1" customWidth="1"/>
    <col min="23" max="23" width="14.5" bestFit="1" customWidth="1"/>
    <col min="24" max="24" width="10.58203125" bestFit="1" customWidth="1"/>
    <col min="25" max="25" width="14.5" bestFit="1" customWidth="1"/>
    <col min="26" max="26" width="10.58203125" bestFit="1" customWidth="1"/>
    <col min="27" max="27" width="14.5" bestFit="1" customWidth="1"/>
    <col min="28" max="28" width="10.58203125" bestFit="1" customWidth="1"/>
    <col min="29" max="29" width="14.5" bestFit="1" customWidth="1"/>
    <col min="30" max="30" width="15.1640625" bestFit="1" customWidth="1"/>
    <col min="31" max="31" width="19.1640625" bestFit="1" customWidth="1"/>
  </cols>
  <sheetData>
    <row r="1" spans="1:6">
      <c r="A1" s="28" t="s">
        <v>192</v>
      </c>
      <c r="B1" t="s">
        <v>196</v>
      </c>
    </row>
    <row r="3" spans="1:6">
      <c r="A3" s="25"/>
      <c r="B3" s="25"/>
      <c r="C3" s="25"/>
      <c r="D3" s="29" t="s">
        <v>197</v>
      </c>
      <c r="E3" s="25"/>
      <c r="F3" s="25"/>
    </row>
    <row r="4" spans="1:6">
      <c r="A4" s="29" t="s">
        <v>200</v>
      </c>
      <c r="B4" s="29" t="s">
        <v>198</v>
      </c>
      <c r="C4" s="29" t="s">
        <v>199</v>
      </c>
      <c r="D4" s="31" t="s">
        <v>193</v>
      </c>
      <c r="E4" s="31" t="s">
        <v>194</v>
      </c>
      <c r="F4" s="31" t="s">
        <v>195</v>
      </c>
    </row>
    <row r="5" spans="1:6">
      <c r="A5" s="25" t="s">
        <v>201</v>
      </c>
      <c r="B5" s="25"/>
      <c r="C5" s="25"/>
    </row>
    <row r="6" spans="1:6">
      <c r="A6" s="25"/>
      <c r="B6" s="30">
        <v>0.46180555555555558</v>
      </c>
      <c r="C6" s="25"/>
    </row>
    <row r="7" spans="1:6">
      <c r="A7" s="25"/>
      <c r="B7" s="25"/>
      <c r="C7" s="25" t="s">
        <v>203</v>
      </c>
      <c r="D7" t="s">
        <v>207</v>
      </c>
      <c r="E7" t="s">
        <v>207</v>
      </c>
      <c r="F7">
        <v>6</v>
      </c>
    </row>
    <row r="8" spans="1:6">
      <c r="A8" s="25"/>
      <c r="B8" s="25"/>
      <c r="C8" s="25" t="s">
        <v>205</v>
      </c>
      <c r="D8" s="26" t="s">
        <v>207</v>
      </c>
      <c r="E8" s="26" t="s">
        <v>207</v>
      </c>
      <c r="F8" s="26">
        <v>460000</v>
      </c>
    </row>
    <row r="9" spans="1:6">
      <c r="A9" s="25"/>
      <c r="B9" s="30">
        <v>0.47152777777777777</v>
      </c>
      <c r="C9" s="25"/>
    </row>
    <row r="10" spans="1:6">
      <c r="A10" s="25"/>
      <c r="B10" s="25"/>
      <c r="C10" s="25" t="s">
        <v>203</v>
      </c>
      <c r="D10" t="s">
        <v>207</v>
      </c>
      <c r="E10" t="s">
        <v>207</v>
      </c>
      <c r="F10">
        <v>2</v>
      </c>
    </row>
    <row r="11" spans="1:6">
      <c r="A11" s="25"/>
      <c r="B11" s="25"/>
      <c r="C11" s="25" t="s">
        <v>205</v>
      </c>
      <c r="D11" s="26" t="s">
        <v>207</v>
      </c>
      <c r="E11" s="26" t="s">
        <v>207</v>
      </c>
      <c r="F11" s="26">
        <v>300000</v>
      </c>
    </row>
    <row r="12" spans="1:6">
      <c r="A12" s="25" t="s">
        <v>202</v>
      </c>
      <c r="B12" s="25"/>
      <c r="C12" s="25"/>
    </row>
    <row r="13" spans="1:6">
      <c r="A13" s="25"/>
      <c r="B13" s="30">
        <v>0.54513888888888884</v>
      </c>
      <c r="C13" s="25"/>
    </row>
    <row r="14" spans="1:6">
      <c r="A14" s="25"/>
      <c r="B14" s="25"/>
      <c r="C14" s="25" t="s">
        <v>203</v>
      </c>
      <c r="D14">
        <v>1</v>
      </c>
      <c r="E14" t="s">
        <v>207</v>
      </c>
      <c r="F14" t="s">
        <v>207</v>
      </c>
    </row>
    <row r="15" spans="1:6">
      <c r="A15" s="25"/>
      <c r="B15" s="25"/>
      <c r="C15" s="25" t="s">
        <v>205</v>
      </c>
      <c r="D15" s="26">
        <v>2560000</v>
      </c>
      <c r="E15" s="26" t="s">
        <v>207</v>
      </c>
      <c r="F15" s="26" t="s">
        <v>207</v>
      </c>
    </row>
    <row r="16" spans="1:6">
      <c r="A16" s="25"/>
      <c r="B16" s="30">
        <v>0.63888888888888884</v>
      </c>
      <c r="C16" s="25"/>
    </row>
    <row r="17" spans="1:6">
      <c r="A17" s="25"/>
      <c r="B17" s="25"/>
      <c r="C17" s="25" t="s">
        <v>203</v>
      </c>
      <c r="D17" t="s">
        <v>207</v>
      </c>
      <c r="E17">
        <v>12</v>
      </c>
      <c r="F17" t="s">
        <v>207</v>
      </c>
    </row>
    <row r="18" spans="1:6">
      <c r="A18" s="25"/>
      <c r="B18" s="25"/>
      <c r="C18" s="25" t="s">
        <v>205</v>
      </c>
      <c r="D18" s="26" t="s">
        <v>207</v>
      </c>
      <c r="E18" s="26">
        <v>585000</v>
      </c>
      <c r="F18" s="26" t="s">
        <v>207</v>
      </c>
    </row>
    <row r="19" spans="1:6">
      <c r="A19" s="25"/>
      <c r="B19" s="30">
        <v>0.6743055555555556</v>
      </c>
      <c r="C19" s="25"/>
    </row>
    <row r="20" spans="1:6">
      <c r="A20" s="25"/>
      <c r="B20" s="25"/>
      <c r="C20" s="25" t="s">
        <v>203</v>
      </c>
      <c r="D20" t="s">
        <v>207</v>
      </c>
      <c r="E20">
        <v>8</v>
      </c>
      <c r="F20" t="s">
        <v>207</v>
      </c>
    </row>
    <row r="21" spans="1:6">
      <c r="A21" s="25"/>
      <c r="B21" s="25"/>
      <c r="C21" s="25" t="s">
        <v>205</v>
      </c>
      <c r="D21" s="26" t="s">
        <v>207</v>
      </c>
      <c r="E21" s="26">
        <v>588000</v>
      </c>
      <c r="F21" s="26" t="s">
        <v>207</v>
      </c>
    </row>
    <row r="22" spans="1:6">
      <c r="A22" s="25" t="s">
        <v>204</v>
      </c>
      <c r="B22" s="25"/>
      <c r="C22" s="25"/>
      <c r="D22">
        <v>1</v>
      </c>
      <c r="E22">
        <v>10</v>
      </c>
      <c r="F22">
        <v>4</v>
      </c>
    </row>
    <row r="23" spans="1:6">
      <c r="A23" s="25" t="s">
        <v>206</v>
      </c>
      <c r="B23" s="25"/>
      <c r="C23" s="25"/>
      <c r="D23" s="26">
        <v>2560000</v>
      </c>
      <c r="E23" s="26">
        <v>586500</v>
      </c>
      <c r="F23" s="26">
        <v>380000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 filterMode="1"/>
  <dimension ref="B2:F20"/>
  <sheetViews>
    <sheetView workbookViewId="0">
      <selection activeCell="N16" sqref="N16"/>
    </sheetView>
  </sheetViews>
  <sheetFormatPr defaultRowHeight="17"/>
  <cols>
    <col min="1" max="1" width="2.75" customWidth="1"/>
    <col min="6" max="6" width="10.83203125" bestFit="1" customWidth="1"/>
  </cols>
  <sheetData>
    <row r="2" spans="2:6">
      <c r="B2" t="s">
        <v>185</v>
      </c>
    </row>
    <row r="3" spans="2:6" ht="17.5">
      <c r="B3" s="17" t="s">
        <v>153</v>
      </c>
      <c r="C3" s="17" t="s">
        <v>122</v>
      </c>
      <c r="D3" s="17" t="s">
        <v>154</v>
      </c>
      <c r="E3" s="17" t="s">
        <v>155</v>
      </c>
      <c r="F3" s="17" t="s">
        <v>184</v>
      </c>
    </row>
    <row r="4" spans="2:6" hidden="1">
      <c r="B4" s="18">
        <v>3322</v>
      </c>
      <c r="C4" s="18" t="s">
        <v>183</v>
      </c>
      <c r="D4" s="18" t="s">
        <v>18</v>
      </c>
      <c r="E4" s="18" t="s">
        <v>156</v>
      </c>
      <c r="F4" s="19">
        <v>45600</v>
      </c>
    </row>
    <row r="5" spans="2:6" hidden="1">
      <c r="B5" s="18">
        <v>2105</v>
      </c>
      <c r="C5" s="18" t="s">
        <v>157</v>
      </c>
      <c r="D5" s="18" t="s">
        <v>12</v>
      </c>
      <c r="E5" s="18" t="s">
        <v>158</v>
      </c>
      <c r="F5" s="19">
        <v>55850</v>
      </c>
    </row>
    <row r="6" spans="2:6">
      <c r="B6" s="18">
        <v>3115</v>
      </c>
      <c r="C6" s="18" t="s">
        <v>159</v>
      </c>
      <c r="D6" s="18" t="s">
        <v>18</v>
      </c>
      <c r="E6" s="18" t="s">
        <v>160</v>
      </c>
      <c r="F6" s="19">
        <v>35200</v>
      </c>
    </row>
    <row r="7" spans="2:6" hidden="1">
      <c r="B7" s="18">
        <v>3320</v>
      </c>
      <c r="C7" s="18" t="s">
        <v>182</v>
      </c>
      <c r="D7" s="18" t="s">
        <v>12</v>
      </c>
      <c r="E7" s="18" t="s">
        <v>156</v>
      </c>
      <c r="F7" s="19">
        <v>72560</v>
      </c>
    </row>
    <row r="8" spans="2:6" hidden="1">
      <c r="B8" s="18">
        <v>2210</v>
      </c>
      <c r="C8" s="18" t="s">
        <v>161</v>
      </c>
      <c r="D8" s="18" t="s">
        <v>18</v>
      </c>
      <c r="E8" s="18" t="s">
        <v>158</v>
      </c>
      <c r="F8" s="19">
        <v>64250</v>
      </c>
    </row>
    <row r="9" spans="2:6">
      <c r="B9" s="18">
        <v>3425</v>
      </c>
      <c r="C9" s="18" t="s">
        <v>162</v>
      </c>
      <c r="D9" s="18" t="s">
        <v>18</v>
      </c>
      <c r="E9" s="18" t="s">
        <v>163</v>
      </c>
      <c r="F9" s="19">
        <v>54000</v>
      </c>
    </row>
    <row r="10" spans="2:6" hidden="1">
      <c r="B10" s="18">
        <v>2106</v>
      </c>
      <c r="C10" s="18" t="s">
        <v>164</v>
      </c>
      <c r="D10" s="18" t="s">
        <v>181</v>
      </c>
      <c r="E10" s="18" t="s">
        <v>158</v>
      </c>
      <c r="F10" s="19">
        <v>102500</v>
      </c>
    </row>
    <row r="11" spans="2:6" hidden="1">
      <c r="B11" s="18">
        <v>2208</v>
      </c>
      <c r="C11" s="18" t="s">
        <v>165</v>
      </c>
      <c r="D11" s="18" t="s">
        <v>12</v>
      </c>
      <c r="E11" s="18" t="s">
        <v>158</v>
      </c>
      <c r="F11" s="19">
        <v>56520</v>
      </c>
    </row>
    <row r="12" spans="2:6" hidden="1">
      <c r="B12" s="18">
        <v>3321</v>
      </c>
      <c r="C12" s="18" t="s">
        <v>180</v>
      </c>
      <c r="D12" s="18" t="s">
        <v>18</v>
      </c>
      <c r="E12" s="18" t="s">
        <v>156</v>
      </c>
      <c r="F12" s="19">
        <v>58000</v>
      </c>
    </row>
    <row r="13" spans="2:6" hidden="1">
      <c r="B13" s="18">
        <v>1003</v>
      </c>
      <c r="C13" s="18" t="s">
        <v>166</v>
      </c>
      <c r="D13" s="18" t="s">
        <v>167</v>
      </c>
      <c r="E13" s="18" t="s">
        <v>168</v>
      </c>
      <c r="F13" s="19">
        <v>56800</v>
      </c>
    </row>
    <row r="14" spans="2:6">
      <c r="B14" s="18">
        <v>3424</v>
      </c>
      <c r="C14" s="18" t="s">
        <v>169</v>
      </c>
      <c r="D14" s="18" t="s">
        <v>179</v>
      </c>
      <c r="E14" s="18" t="s">
        <v>163</v>
      </c>
      <c r="F14" s="19">
        <v>85110</v>
      </c>
    </row>
    <row r="15" spans="2:6" hidden="1">
      <c r="B15" s="18">
        <v>2107</v>
      </c>
      <c r="C15" s="18" t="s">
        <v>170</v>
      </c>
      <c r="D15" s="18" t="s">
        <v>18</v>
      </c>
      <c r="E15" s="18" t="s">
        <v>158</v>
      </c>
      <c r="F15" s="19">
        <v>62500</v>
      </c>
    </row>
    <row r="16" spans="2:6">
      <c r="B16" s="18">
        <v>3112</v>
      </c>
      <c r="C16" s="18" t="s">
        <v>171</v>
      </c>
      <c r="D16" s="18" t="s">
        <v>12</v>
      </c>
      <c r="E16" s="18" t="s">
        <v>160</v>
      </c>
      <c r="F16" s="19">
        <v>95620</v>
      </c>
    </row>
    <row r="17" spans="2:6" hidden="1">
      <c r="B17" s="18">
        <v>3323</v>
      </c>
      <c r="C17" s="18" t="s">
        <v>172</v>
      </c>
      <c r="D17" s="18" t="s">
        <v>18</v>
      </c>
      <c r="E17" s="18" t="s">
        <v>156</v>
      </c>
      <c r="F17" s="19">
        <v>46200</v>
      </c>
    </row>
    <row r="18" spans="2:6" hidden="1">
      <c r="B18" s="18">
        <v>2209</v>
      </c>
      <c r="C18" s="18" t="s">
        <v>173</v>
      </c>
      <c r="D18" s="18" t="s">
        <v>18</v>
      </c>
      <c r="E18" s="18" t="s">
        <v>158</v>
      </c>
      <c r="F18" s="19">
        <v>46330</v>
      </c>
    </row>
    <row r="19" spans="2:6" hidden="1">
      <c r="B19" s="18">
        <v>4029</v>
      </c>
      <c r="C19" s="18" t="s">
        <v>174</v>
      </c>
      <c r="D19" s="18" t="s">
        <v>178</v>
      </c>
      <c r="E19" s="18" t="s">
        <v>175</v>
      </c>
      <c r="F19" s="19">
        <v>72533</v>
      </c>
    </row>
    <row r="20" spans="2:6">
      <c r="B20" s="18">
        <v>3217</v>
      </c>
      <c r="C20" s="18" t="s">
        <v>176</v>
      </c>
      <c r="D20" s="18" t="s">
        <v>18</v>
      </c>
      <c r="E20" s="18" t="s">
        <v>177</v>
      </c>
      <c r="F20" s="19">
        <v>32560</v>
      </c>
    </row>
  </sheetData>
  <autoFilter ref="B3:F20" xr:uid="{00000000-0001-0000-0400-000000000000}">
    <filterColumn colId="3">
      <customFilters and="1">
        <customFilter val="영업*"/>
        <customFilter operator="notEqual" val="*3*"/>
      </customFilters>
    </filterColumn>
  </autoFilter>
  <phoneticPr fontId="2" type="noConversion"/>
  <conditionalFormatting sqref="B3:F5">
    <cfRule type="cellIs" dxfId="1" priority="2" operator="between">
      <formula>60000</formula>
      <formula>90000</formula>
    </cfRule>
  </conditionalFormatting>
  <conditionalFormatting sqref="F6:F20">
    <cfRule type="cellIs" dxfId="0" priority="1" operator="between">
      <formula>60000</formula>
      <formula>90000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G9"/>
  <sheetViews>
    <sheetView workbookViewId="0">
      <selection activeCell="L10" sqref="L10"/>
    </sheetView>
  </sheetViews>
  <sheetFormatPr defaultRowHeight="17"/>
  <cols>
    <col min="1" max="1" width="2" customWidth="1"/>
  </cols>
  <sheetData>
    <row r="1" spans="2:7">
      <c r="B1" s="34" t="s">
        <v>120</v>
      </c>
      <c r="C1" s="34"/>
      <c r="D1" s="34"/>
      <c r="E1" s="34"/>
      <c r="F1" s="34"/>
      <c r="G1" s="34"/>
    </row>
    <row r="3" spans="2:7">
      <c r="B3" s="11" t="s">
        <v>121</v>
      </c>
      <c r="C3" s="11" t="s">
        <v>122</v>
      </c>
      <c r="D3" s="11" t="s">
        <v>123</v>
      </c>
      <c r="E3" s="11" t="s">
        <v>124</v>
      </c>
      <c r="F3" s="11" t="s">
        <v>125</v>
      </c>
      <c r="G3" s="11" t="s">
        <v>126</v>
      </c>
    </row>
    <row r="4" spans="2:7">
      <c r="B4" s="10" t="s">
        <v>147</v>
      </c>
      <c r="C4" s="9" t="s">
        <v>127</v>
      </c>
      <c r="D4" s="9" t="s">
        <v>128</v>
      </c>
      <c r="E4" s="9">
        <v>60</v>
      </c>
      <c r="F4" s="9">
        <v>60</v>
      </c>
      <c r="G4" s="9">
        <v>90</v>
      </c>
    </row>
    <row r="5" spans="2:7">
      <c r="B5" s="10" t="s">
        <v>148</v>
      </c>
      <c r="C5" s="9" t="s">
        <v>129</v>
      </c>
      <c r="D5" s="9" t="s">
        <v>128</v>
      </c>
      <c r="E5" s="9">
        <v>50</v>
      </c>
      <c r="F5" s="9">
        <v>70</v>
      </c>
      <c r="G5" s="9">
        <v>90</v>
      </c>
    </row>
    <row r="6" spans="2:7">
      <c r="B6" s="10" t="s">
        <v>149</v>
      </c>
      <c r="C6" s="9" t="s">
        <v>130</v>
      </c>
      <c r="D6" s="9" t="s">
        <v>128</v>
      </c>
      <c r="E6" s="9">
        <v>60</v>
      </c>
      <c r="F6" s="9">
        <v>100</v>
      </c>
      <c r="G6" s="9">
        <v>100</v>
      </c>
    </row>
    <row r="7" spans="2:7">
      <c r="B7" s="10" t="s">
        <v>150</v>
      </c>
      <c r="C7" s="9" t="s">
        <v>131</v>
      </c>
      <c r="D7" s="9" t="s">
        <v>128</v>
      </c>
      <c r="E7" s="9">
        <v>90</v>
      </c>
      <c r="F7" s="9">
        <v>90</v>
      </c>
      <c r="G7" s="9">
        <v>80</v>
      </c>
    </row>
    <row r="8" spans="2:7">
      <c r="B8" s="10" t="s">
        <v>151</v>
      </c>
      <c r="C8" s="9" t="s">
        <v>132</v>
      </c>
      <c r="D8" s="9" t="s">
        <v>133</v>
      </c>
      <c r="E8" s="9">
        <v>90</v>
      </c>
      <c r="F8" s="9">
        <v>50</v>
      </c>
      <c r="G8" s="9">
        <v>100</v>
      </c>
    </row>
    <row r="9" spans="2:7">
      <c r="B9" s="10" t="s">
        <v>152</v>
      </c>
      <c r="C9" s="9" t="s">
        <v>134</v>
      </c>
      <c r="D9" s="9" t="s">
        <v>133</v>
      </c>
      <c r="E9" s="9">
        <v>40</v>
      </c>
      <c r="F9" s="9">
        <v>80</v>
      </c>
      <c r="G9" s="9">
        <v>80</v>
      </c>
    </row>
  </sheetData>
  <mergeCells count="1">
    <mergeCell ref="B1:G1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I11"/>
  <sheetViews>
    <sheetView tabSelected="1" zoomScale="115" zoomScaleNormal="115" workbookViewId="0">
      <selection activeCell="F18" sqref="F18"/>
    </sheetView>
  </sheetViews>
  <sheetFormatPr defaultRowHeight="17"/>
  <cols>
    <col min="2" max="3" width="5.25" bestFit="1" customWidth="1"/>
    <col min="9" max="9" width="13.08203125" bestFit="1" customWidth="1"/>
  </cols>
  <sheetData>
    <row r="1" spans="1:9" ht="25.5">
      <c r="A1" s="35" t="s">
        <v>91</v>
      </c>
      <c r="B1" s="35"/>
      <c r="C1" s="35"/>
      <c r="D1" s="35"/>
      <c r="E1" s="35"/>
      <c r="F1" s="35"/>
      <c r="G1" s="35"/>
      <c r="H1" s="35"/>
      <c r="I1" s="35"/>
    </row>
    <row r="2" spans="1:9">
      <c r="A2" s="2" t="s">
        <v>2</v>
      </c>
      <c r="B2" s="2" t="s">
        <v>92</v>
      </c>
      <c r="C2" s="2" t="s">
        <v>3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</row>
    <row r="3" spans="1:9">
      <c r="A3" s="2" t="s">
        <v>99</v>
      </c>
      <c r="B3" s="2" t="s">
        <v>100</v>
      </c>
      <c r="C3" s="2" t="s">
        <v>10</v>
      </c>
      <c r="D3" s="2">
        <v>20</v>
      </c>
      <c r="E3" s="3">
        <v>4600</v>
      </c>
      <c r="F3" s="2">
        <v>200</v>
      </c>
      <c r="G3" s="6">
        <v>4800</v>
      </c>
      <c r="H3" s="2" t="s">
        <v>101</v>
      </c>
      <c r="I3" s="36">
        <v>1</v>
      </c>
    </row>
    <row r="4" spans="1:9">
      <c r="A4" s="2" t="s">
        <v>102</v>
      </c>
      <c r="B4" s="2" t="s">
        <v>103</v>
      </c>
      <c r="C4" s="2" t="s">
        <v>15</v>
      </c>
      <c r="D4" s="2">
        <v>17</v>
      </c>
      <c r="E4" s="3">
        <v>3400</v>
      </c>
      <c r="F4" s="2">
        <v>170</v>
      </c>
      <c r="G4" s="6">
        <v>3570</v>
      </c>
      <c r="H4" s="2" t="s">
        <v>104</v>
      </c>
      <c r="I4" s="36">
        <v>2</v>
      </c>
    </row>
    <row r="5" spans="1:9">
      <c r="A5" s="2" t="s">
        <v>105</v>
      </c>
      <c r="B5" s="2" t="s">
        <v>106</v>
      </c>
      <c r="C5" s="2" t="s">
        <v>18</v>
      </c>
      <c r="D5" s="2">
        <v>4</v>
      </c>
      <c r="E5" s="3">
        <v>800</v>
      </c>
      <c r="F5" s="2">
        <v>40</v>
      </c>
      <c r="G5" s="6">
        <v>840</v>
      </c>
      <c r="H5" s="2" t="s">
        <v>107</v>
      </c>
      <c r="I5" s="36">
        <v>3</v>
      </c>
    </row>
    <row r="6" spans="1:9">
      <c r="A6" s="2" t="s">
        <v>108</v>
      </c>
      <c r="B6" s="2" t="s">
        <v>100</v>
      </c>
      <c r="C6" s="2" t="s">
        <v>18</v>
      </c>
      <c r="D6" s="2">
        <v>2</v>
      </c>
      <c r="E6" s="3">
        <v>400</v>
      </c>
      <c r="F6" s="2">
        <v>20</v>
      </c>
      <c r="G6" s="6">
        <v>420</v>
      </c>
      <c r="H6" s="2" t="s">
        <v>109</v>
      </c>
      <c r="I6" s="36">
        <v>3</v>
      </c>
    </row>
    <row r="7" spans="1:9">
      <c r="A7" s="2" t="s">
        <v>110</v>
      </c>
      <c r="B7" s="2" t="s">
        <v>103</v>
      </c>
      <c r="C7" s="2" t="s">
        <v>10</v>
      </c>
      <c r="D7" s="2">
        <v>20</v>
      </c>
      <c r="E7" s="3">
        <v>4000</v>
      </c>
      <c r="F7" s="2">
        <v>200</v>
      </c>
      <c r="G7" s="6">
        <v>4200</v>
      </c>
      <c r="H7" s="2" t="s">
        <v>111</v>
      </c>
      <c r="I7" s="36">
        <v>1</v>
      </c>
    </row>
    <row r="8" spans="1:9">
      <c r="A8" s="2" t="s">
        <v>112</v>
      </c>
      <c r="B8" s="2" t="s">
        <v>106</v>
      </c>
      <c r="C8" s="2" t="s">
        <v>15</v>
      </c>
      <c r="D8" s="2">
        <v>17</v>
      </c>
      <c r="E8" s="3">
        <v>3400</v>
      </c>
      <c r="F8" s="2">
        <v>170</v>
      </c>
      <c r="G8" s="6">
        <v>3570</v>
      </c>
      <c r="H8" s="2" t="s">
        <v>113</v>
      </c>
      <c r="I8" s="36">
        <v>2</v>
      </c>
    </row>
    <row r="9" spans="1:9">
      <c r="A9" s="2" t="s">
        <v>114</v>
      </c>
      <c r="B9" s="2" t="s">
        <v>100</v>
      </c>
      <c r="C9" s="2" t="s">
        <v>18</v>
      </c>
      <c r="D9" s="2">
        <v>4</v>
      </c>
      <c r="E9" s="3">
        <v>800</v>
      </c>
      <c r="F9" s="2">
        <v>40</v>
      </c>
      <c r="G9" s="6">
        <v>840</v>
      </c>
      <c r="H9" s="2" t="s">
        <v>115</v>
      </c>
      <c r="I9" s="36">
        <v>3</v>
      </c>
    </row>
    <row r="10" spans="1:9">
      <c r="A10" s="2" t="s">
        <v>116</v>
      </c>
      <c r="B10" s="2" t="s">
        <v>103</v>
      </c>
      <c r="C10" s="2" t="s">
        <v>18</v>
      </c>
      <c r="D10" s="2">
        <v>2</v>
      </c>
      <c r="E10" s="3">
        <v>400</v>
      </c>
      <c r="F10" s="2">
        <v>20</v>
      </c>
      <c r="G10" s="6">
        <v>420</v>
      </c>
      <c r="H10" s="2" t="s">
        <v>117</v>
      </c>
      <c r="I10" s="36">
        <v>3</v>
      </c>
    </row>
    <row r="11" spans="1:9">
      <c r="A11" s="2" t="s">
        <v>118</v>
      </c>
      <c r="B11" s="2" t="s">
        <v>106</v>
      </c>
      <c r="C11" s="2" t="s">
        <v>18</v>
      </c>
      <c r="D11" s="2">
        <v>5</v>
      </c>
      <c r="E11" s="3">
        <v>1000</v>
      </c>
      <c r="F11" s="2">
        <v>50</v>
      </c>
      <c r="G11" s="6">
        <v>1050</v>
      </c>
      <c r="H11" s="2" t="s">
        <v>119</v>
      </c>
      <c r="I11" s="36">
        <v>3</v>
      </c>
    </row>
  </sheetData>
  <mergeCells count="1">
    <mergeCell ref="A1:I1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20"/>
  <sheetViews>
    <sheetView workbookViewId="0">
      <selection activeCell="I2" sqref="I2"/>
    </sheetView>
  </sheetViews>
  <sheetFormatPr defaultRowHeight="17"/>
  <cols>
    <col min="1" max="1" width="13.25" customWidth="1"/>
  </cols>
  <sheetData>
    <row r="1" spans="1:11" ht="23">
      <c r="A1" s="12" t="s">
        <v>135</v>
      </c>
    </row>
    <row r="3" spans="1:11">
      <c r="A3" s="13" t="s">
        <v>136</v>
      </c>
      <c r="B3" s="13" t="s">
        <v>137</v>
      </c>
      <c r="C3" s="13" t="s">
        <v>138</v>
      </c>
      <c r="D3" s="13" t="s">
        <v>139</v>
      </c>
      <c r="E3" s="13" t="s">
        <v>140</v>
      </c>
      <c r="F3" s="13" t="s">
        <v>141</v>
      </c>
      <c r="J3" s="13" t="s">
        <v>137</v>
      </c>
      <c r="K3" s="13" t="s">
        <v>63</v>
      </c>
    </row>
    <row r="4" spans="1:11">
      <c r="A4" s="14">
        <v>44569</v>
      </c>
      <c r="B4" t="s">
        <v>142</v>
      </c>
      <c r="C4">
        <v>30</v>
      </c>
      <c r="D4">
        <v>2000</v>
      </c>
      <c r="E4" s="16">
        <v>60000</v>
      </c>
      <c r="F4">
        <v>6000</v>
      </c>
      <c r="J4" t="s">
        <v>143</v>
      </c>
      <c r="K4">
        <v>1500</v>
      </c>
    </row>
    <row r="5" spans="1:11">
      <c r="A5" s="14">
        <v>44569</v>
      </c>
      <c r="B5" t="s">
        <v>144</v>
      </c>
      <c r="C5">
        <v>20</v>
      </c>
      <c r="D5">
        <v>1000</v>
      </c>
      <c r="E5" s="16">
        <v>20000</v>
      </c>
      <c r="F5">
        <v>0</v>
      </c>
      <c r="J5" t="s">
        <v>145</v>
      </c>
      <c r="K5">
        <v>1200</v>
      </c>
    </row>
    <row r="6" spans="1:11">
      <c r="A6" s="14">
        <v>44569</v>
      </c>
      <c r="B6" t="s">
        <v>146</v>
      </c>
      <c r="C6">
        <v>10</v>
      </c>
      <c r="D6">
        <v>800</v>
      </c>
      <c r="E6" s="16">
        <v>8000</v>
      </c>
      <c r="F6">
        <v>0</v>
      </c>
      <c r="J6" t="s">
        <v>142</v>
      </c>
      <c r="K6">
        <v>2000</v>
      </c>
    </row>
    <row r="7" spans="1:11">
      <c r="A7" s="14">
        <v>44569</v>
      </c>
      <c r="B7" t="s">
        <v>145</v>
      </c>
      <c r="C7">
        <v>10</v>
      </c>
      <c r="D7">
        <v>1200</v>
      </c>
      <c r="E7" s="16">
        <v>12000</v>
      </c>
      <c r="F7">
        <v>1200</v>
      </c>
      <c r="J7" t="s">
        <v>144</v>
      </c>
      <c r="K7">
        <v>1000</v>
      </c>
    </row>
    <row r="8" spans="1:11">
      <c r="J8" t="s">
        <v>146</v>
      </c>
      <c r="K8">
        <v>800</v>
      </c>
    </row>
    <row r="20" spans="5:5">
      <c r="E20" t="s">
        <v>208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4" r:id="rId4" name="cmd레코드판매량">
          <controlPr defaultSize="0" autoLine="0" r:id="rId5">
            <anchor moveWithCells="1">
              <from>
                <xdr:col>6</xdr:col>
                <xdr:colOff>508000</xdr:colOff>
                <xdr:row>0</xdr:row>
                <xdr:rowOff>203200</xdr:rowOff>
              </from>
              <to>
                <xdr:col>8</xdr:col>
                <xdr:colOff>495300</xdr:colOff>
                <xdr:row>2</xdr:row>
                <xdr:rowOff>127000</xdr:rowOff>
              </to>
            </anchor>
          </controlPr>
        </control>
      </mc:Choice>
      <mc:Fallback>
        <control shapeId="8194" r:id="rId4" name="cmd레코드판매량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 Hyunjoon</dc:creator>
  <cp:lastModifiedBy>강석진</cp:lastModifiedBy>
  <dcterms:created xsi:type="dcterms:W3CDTF">2020-05-25T10:22:19Z</dcterms:created>
  <dcterms:modified xsi:type="dcterms:W3CDTF">2024-07-27T17:33:09Z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af13fade-aafa-494a-851d-e8f071599d08</vt:lpwstr>
  </property>
</Properties>
</file>