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가족\Desktop\ITQ엑셀\"/>
    </mc:Choice>
  </mc:AlternateContent>
  <xr:revisionPtr revIDLastSave="0" documentId="13_ncr:1_{0FAC80F3-5DF5-4806-ADFD-A67DCC386D1A}" xr6:coauthVersionLast="47" xr6:coauthVersionMax="47" xr10:uidLastSave="{00000000-0000-0000-0000-000000000000}"/>
  <bookViews>
    <workbookView xWindow="1320" yWindow="1485" windowWidth="14520" windowHeight="11415" xr2:uid="{2AEEA4A5-A308-4EE9-BF6B-54B8A8423F2D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중고가">제1작업!$F$5:$F$12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5" i="3"/>
  <c r="F10" i="3"/>
  <c r="F5" i="3"/>
  <c r="F17" i="3" s="1"/>
  <c r="E16" i="3"/>
  <c r="E11" i="3"/>
  <c r="E6" i="3"/>
  <c r="E18" i="3" s="1"/>
  <c r="C14" i="2"/>
  <c r="B14" i="2"/>
  <c r="H11" i="2"/>
  <c r="J14" i="1"/>
  <c r="J13" i="1"/>
  <c r="E14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<sst xmlns="http://schemas.openxmlformats.org/spreadsheetml/2006/main" count="148" uniqueCount="48">
  <si>
    <t>관리코드</t>
    <phoneticPr fontId="3" type="noConversion"/>
  </si>
  <si>
    <t>모델명</t>
    <phoneticPr fontId="3" type="noConversion"/>
  </si>
  <si>
    <t>연료</t>
    <phoneticPr fontId="3" type="noConversion"/>
  </si>
  <si>
    <t>제조사</t>
    <phoneticPr fontId="3" type="noConversion"/>
  </si>
  <si>
    <t>중고가
(만원)</t>
    <phoneticPr fontId="3" type="noConversion"/>
  </si>
  <si>
    <t>연비
(km/L)</t>
    <phoneticPr fontId="3" type="noConversion"/>
  </si>
  <si>
    <t>주행기록</t>
    <phoneticPr fontId="3" type="noConversion"/>
  </si>
  <si>
    <t>연비 순위</t>
    <phoneticPr fontId="3" type="noConversion"/>
  </si>
  <si>
    <t>직영점</t>
    <phoneticPr fontId="3" type="noConversion"/>
  </si>
  <si>
    <t>HD1-002</t>
  </si>
  <si>
    <t>HD1-002</t>
    <phoneticPr fontId="3" type="noConversion"/>
  </si>
  <si>
    <t>KA2-102</t>
    <phoneticPr fontId="3" type="noConversion"/>
  </si>
  <si>
    <t>CB2-002</t>
    <phoneticPr fontId="3" type="noConversion"/>
  </si>
  <si>
    <t>SY1-054</t>
    <phoneticPr fontId="3" type="noConversion"/>
  </si>
  <si>
    <t>RN4-101</t>
    <phoneticPr fontId="3" type="noConversion"/>
  </si>
  <si>
    <t>KA3-003</t>
    <phoneticPr fontId="3" type="noConversion"/>
  </si>
  <si>
    <t>HD2-006</t>
    <phoneticPr fontId="3" type="noConversion"/>
  </si>
  <si>
    <t>HD4-001</t>
    <phoneticPr fontId="3" type="noConversion"/>
  </si>
  <si>
    <t>쏘나타 뉴 라이즈</t>
    <phoneticPr fontId="3" type="noConversion"/>
  </si>
  <si>
    <t>니로</t>
    <phoneticPr fontId="3" type="noConversion"/>
  </si>
  <si>
    <t>티볼리 아머</t>
    <phoneticPr fontId="3" type="noConversion"/>
  </si>
  <si>
    <t>더 뉴 카니발</t>
    <phoneticPr fontId="3" type="noConversion"/>
  </si>
  <si>
    <t>그랜드 스타렉스</t>
    <phoneticPr fontId="3" type="noConversion"/>
  </si>
  <si>
    <t>그랜저</t>
    <phoneticPr fontId="3" type="noConversion"/>
  </si>
  <si>
    <t>가솔린</t>
    <phoneticPr fontId="3" type="noConversion"/>
  </si>
  <si>
    <t>하이브리드</t>
    <phoneticPr fontId="3" type="noConversion"/>
  </si>
  <si>
    <t>디젤</t>
    <phoneticPr fontId="3" type="noConversion"/>
  </si>
  <si>
    <t>쌍용</t>
    <phoneticPr fontId="3" type="noConversion"/>
  </si>
  <si>
    <t>르노삼성</t>
    <phoneticPr fontId="3" type="noConversion"/>
  </si>
  <si>
    <t>기아</t>
    <phoneticPr fontId="3" type="noConversion"/>
  </si>
  <si>
    <t>현대</t>
    <phoneticPr fontId="3" type="noConversion"/>
  </si>
  <si>
    <t>쉐보레</t>
    <phoneticPr fontId="3" type="noConversion"/>
  </si>
  <si>
    <t>이쿼녹스</t>
    <phoneticPr fontId="3" type="noConversion"/>
  </si>
  <si>
    <t>QM3</t>
    <phoneticPr fontId="3" type="noConversion"/>
  </si>
  <si>
    <t>가솔린 차량의 주행기록 합계</t>
    <phoneticPr fontId="3" type="noConversion"/>
  </si>
  <si>
    <t>두번째로 높은 중고가(만원)</t>
    <phoneticPr fontId="3" type="noConversion"/>
  </si>
  <si>
    <t>현대 자동차의 연비(km/L) 평균</t>
    <phoneticPr fontId="3" type="noConversion"/>
  </si>
  <si>
    <t>K*</t>
    <phoneticPr fontId="3" type="noConversion"/>
  </si>
  <si>
    <t>&gt;=100000</t>
    <phoneticPr fontId="3" type="noConversion"/>
  </si>
  <si>
    <t>하이브리드 개수</t>
  </si>
  <si>
    <t>디젤 개수</t>
  </si>
  <si>
    <t>가솔린 개수</t>
  </si>
  <si>
    <t>전체 개수</t>
  </si>
  <si>
    <t>하이브리드 평균</t>
  </si>
  <si>
    <t>디젤 평균</t>
  </si>
  <si>
    <t>가솔린 평균</t>
  </si>
  <si>
    <t>전체 평균</t>
  </si>
  <si>
    <t>하이브리드 차량 연비(km/L) 평균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</si>
</sst>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_-;_-@_-"/>
    <numFmt numFmtId="177" formatCode="#,##0&quot;km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2" fillId="0" borderId="3" xfId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right" vertical="center"/>
    </xf>
    <xf numFmtId="177" fontId="2" fillId="0" borderId="3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1" fontId="2" fillId="0" borderId="8" xfId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7" fontId="2" fillId="0" borderId="8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1" fontId="2" fillId="0" borderId="0" xfId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>
                <a:solidFill>
                  <a:schemeClr val="tx1"/>
                </a:solidFill>
              </a:rPr>
              <a:t>가솔린 및 디젤 차량 현황</a:t>
            </a:r>
            <a:endParaRPr lang="ko-KR" sz="2000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주행기록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(제1작업!$C$5,제1작업!$C$7,제1작업!$C$8,제1작업!$C$9,제1작업!$C$10,제1작업!$C$11)</c:f>
              <c:strCache>
                <c:ptCount val="6"/>
                <c:pt idx="0">
                  <c:v>쏘나타 뉴 라이즈</c:v>
                </c:pt>
                <c:pt idx="1">
                  <c:v>이쿼녹스</c:v>
                </c:pt>
                <c:pt idx="2">
                  <c:v>티볼리 아머</c:v>
                </c:pt>
                <c:pt idx="3">
                  <c:v>QM3</c:v>
                </c:pt>
                <c:pt idx="4">
                  <c:v>더 뉴 카니발</c:v>
                </c:pt>
                <c:pt idx="5">
                  <c:v>그랜드 스타렉스</c:v>
                </c:pt>
              </c:strCache>
            </c:strRef>
          </c:cat>
          <c:val>
            <c:numRef>
              <c:f>(제1작업!$H$5,제1작업!$H$7,제1작업!$H$8,제1작업!$H$9,제1작업!$H$10,제1작업!$H$11)</c:f>
              <c:numCache>
                <c:formatCode>#,##0"km"</c:formatCode>
                <c:ptCount val="6"/>
                <c:pt idx="0">
                  <c:v>26037</c:v>
                </c:pt>
                <c:pt idx="1">
                  <c:v>133411</c:v>
                </c:pt>
                <c:pt idx="2">
                  <c:v>96300</c:v>
                </c:pt>
                <c:pt idx="3">
                  <c:v>97803</c:v>
                </c:pt>
                <c:pt idx="4">
                  <c:v>71715</c:v>
                </c:pt>
                <c:pt idx="5">
                  <c:v>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C-4A47-90C7-C70598BE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0934128"/>
        <c:axId val="450932688"/>
      </c:barChart>
      <c:lineChart>
        <c:grouping val="standard"/>
        <c:varyColors val="0"/>
        <c:ser>
          <c:idx val="0"/>
          <c:order val="0"/>
          <c:tx>
            <c:v>연비(km/L)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C-4A47-90C7-C70598BE4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(제1작업!$C$5,제1작업!$C$7,제1작업!$C$8,제1작업!$C$9,제1작업!$C$10,제1작업!$C$11)</c:f>
              <c:strCache>
                <c:ptCount val="6"/>
                <c:pt idx="0">
                  <c:v>쏘나타 뉴 라이즈</c:v>
                </c:pt>
                <c:pt idx="1">
                  <c:v>이쿼녹스</c:v>
                </c:pt>
                <c:pt idx="2">
                  <c:v>티볼리 아머</c:v>
                </c:pt>
                <c:pt idx="3">
                  <c:v>QM3</c:v>
                </c:pt>
                <c:pt idx="4">
                  <c:v>더 뉴 카니발</c:v>
                </c:pt>
                <c:pt idx="5">
                  <c:v>그랜드 스타렉스</c:v>
                </c:pt>
              </c:strCache>
            </c:strRef>
          </c:cat>
          <c:val>
            <c:numRef>
              <c:f>(제1작업!$G$5,제1작업!$G$7,제1작업!$G$8,제1작업!$G$9,제1작업!$G$10,제1작업!$G$11)</c:f>
              <c:numCache>
                <c:formatCode>_-* #,##0.0_-;\-* #,##0.0_-;_-* "-"_-;_-@_-</c:formatCode>
                <c:ptCount val="6"/>
                <c:pt idx="0">
                  <c:v>16.100000000000001</c:v>
                </c:pt>
                <c:pt idx="1">
                  <c:v>13.3</c:v>
                </c:pt>
                <c:pt idx="2">
                  <c:v>14.2</c:v>
                </c:pt>
                <c:pt idx="3">
                  <c:v>17.3</c:v>
                </c:pt>
                <c:pt idx="4">
                  <c:v>11.4</c:v>
                </c:pt>
                <c:pt idx="5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C-4A47-90C7-C70598BE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25344"/>
        <c:axId val="673028584"/>
      </c:lineChart>
      <c:catAx>
        <c:axId val="45093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50932688"/>
        <c:crosses val="autoZero"/>
        <c:auto val="1"/>
        <c:lblAlgn val="ctr"/>
        <c:lblOffset val="100"/>
        <c:noMultiLvlLbl val="0"/>
      </c:catAx>
      <c:valAx>
        <c:axId val="45093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km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50934128"/>
        <c:crosses val="autoZero"/>
        <c:crossBetween val="between"/>
      </c:valAx>
      <c:valAx>
        <c:axId val="673028584"/>
        <c:scaling>
          <c:orientation val="minMax"/>
        </c:scaling>
        <c:delete val="0"/>
        <c:axPos val="r"/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73025344"/>
        <c:crosses val="max"/>
        <c:crossBetween val="between"/>
        <c:majorUnit val="5"/>
      </c:valAx>
      <c:catAx>
        <c:axId val="67302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0285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4496F5C-5891-4ED1-A917-455E599B4F47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6</xdr:col>
      <xdr:colOff>361950</xdr:colOff>
      <xdr:row>2</xdr:row>
      <xdr:rowOff>161925</xdr:rowOff>
    </xdr:to>
    <xdr:sp macro="" textlink="">
      <xdr:nvSpPr>
        <xdr:cNvPr id="2" name="사각형: 잘린 위쪽 모서리 1">
          <a:extLst>
            <a:ext uri="{FF2B5EF4-FFF2-40B4-BE49-F238E27FC236}">
              <a16:creationId xmlns:a16="http://schemas.microsoft.com/office/drawing/2014/main" id="{A0DF0BFA-A17A-3ADD-EB5E-66558E8DE3D0}"/>
            </a:ext>
          </a:extLst>
        </xdr:cNvPr>
        <xdr:cNvSpPr/>
      </xdr:nvSpPr>
      <xdr:spPr>
        <a:xfrm>
          <a:off x="133350" y="85725"/>
          <a:ext cx="4514850" cy="571500"/>
        </a:xfrm>
        <a:prstGeom prst="snip2Same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신규 등록 중고차 상세 정보</a:t>
          </a:r>
        </a:p>
      </xdr:txBody>
    </xdr:sp>
    <xdr:clientData/>
  </xdr:twoCellAnchor>
  <xdr:twoCellAnchor editAs="oneCell">
    <xdr:from>
      <xdr:col>7</xdr:col>
      <xdr:colOff>0</xdr:colOff>
      <xdr:row>0</xdr:row>
      <xdr:rowOff>85725</xdr:rowOff>
    </xdr:from>
    <xdr:to>
      <xdr:col>10</xdr:col>
      <xdr:colOff>19050</xdr:colOff>
      <xdr:row>2</xdr:row>
      <xdr:rowOff>190501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84EEBD4-16DF-30B3-E2BA-AC9DF4E9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85725"/>
          <a:ext cx="2295525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BC54BD2-18D5-1749-7E57-2EED452D56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0.3731</cdr:x>
      <cdr:y>0.13454</cdr:y>
    </cdr:from>
    <cdr:to>
      <cdr:x>0.48816</cdr:x>
      <cdr:y>0.19922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BBECA905-0294-44ED-6E4B-3B4E5002F8A1}"/>
            </a:ext>
          </a:extLst>
        </cdr:cNvPr>
        <cdr:cNvSpPr/>
      </cdr:nvSpPr>
      <cdr:spPr>
        <a:xfrm xmlns:a="http://schemas.openxmlformats.org/drawingml/2006/main">
          <a:off x="3471507" y="818678"/>
          <a:ext cx="1070579" cy="393595"/>
        </a:xfrm>
        <a:prstGeom xmlns:a="http://schemas.openxmlformats.org/drawingml/2006/main" prst="wedgeRectCallout">
          <a:avLst>
            <a:gd name="adj1" fmla="val -76715"/>
            <a:gd name="adj2" fmla="val 52500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소형 </a:t>
          </a:r>
          <a:r>
            <a:rPr lang="en-US" altLang="ko-KR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SUV</a:t>
          </a:r>
          <a:endParaRPr lang="ko-KR" altLang="en-US" kern="12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0B9D-C94C-48B4-96AC-CB490B6C4250}">
  <dimension ref="B1:J14"/>
  <sheetViews>
    <sheetView tabSelected="1" workbookViewId="0">
      <selection activeCell="F18" sqref="F18"/>
    </sheetView>
  </sheetViews>
  <sheetFormatPr defaultRowHeight="13.5" x14ac:dyDescent="0.3"/>
  <cols>
    <col min="1" max="1" width="1.625" style="1" customWidth="1"/>
    <col min="2" max="2" width="9" style="1"/>
    <col min="3" max="3" width="16.5" style="1" bestFit="1" customWidth="1"/>
    <col min="4" max="4" width="11" style="1" bestFit="1" customWidth="1"/>
    <col min="5" max="5" width="9" style="1"/>
    <col min="6" max="7" width="9.125" style="1" bestFit="1" customWidth="1"/>
    <col min="8" max="8" width="11.875" style="1" bestFit="1" customWidth="1"/>
    <col min="9" max="16384" width="9" style="1"/>
  </cols>
  <sheetData>
    <row r="1" spans="2:10" ht="20.100000000000001" customHeight="1" x14ac:dyDescent="0.3"/>
    <row r="2" spans="2:10" ht="20.100000000000001" customHeight="1" x14ac:dyDescent="0.3"/>
    <row r="3" spans="2:10" ht="20.100000000000001" customHeight="1" thickBot="1" x14ac:dyDescent="0.35"/>
    <row r="4" spans="2:10" ht="27.75" thickBot="1" x14ac:dyDescent="0.35">
      <c r="B4" s="16" t="s">
        <v>0</v>
      </c>
      <c r="C4" s="17" t="s">
        <v>1</v>
      </c>
      <c r="D4" s="17" t="s">
        <v>2</v>
      </c>
      <c r="E4" s="17" t="s">
        <v>3</v>
      </c>
      <c r="F4" s="18" t="s">
        <v>4</v>
      </c>
      <c r="G4" s="18" t="s">
        <v>5</v>
      </c>
      <c r="H4" s="17" t="s">
        <v>6</v>
      </c>
      <c r="I4" s="17" t="s">
        <v>7</v>
      </c>
      <c r="J4" s="19" t="s">
        <v>8</v>
      </c>
    </row>
    <row r="5" spans="2:10" x14ac:dyDescent="0.3">
      <c r="B5" s="22" t="s">
        <v>10</v>
      </c>
      <c r="C5" s="23" t="s">
        <v>18</v>
      </c>
      <c r="D5" s="23" t="s">
        <v>24</v>
      </c>
      <c r="E5" s="23" t="s">
        <v>30</v>
      </c>
      <c r="F5" s="24">
        <v>2870</v>
      </c>
      <c r="G5" s="25">
        <v>16.100000000000001</v>
      </c>
      <c r="H5" s="26">
        <v>26037</v>
      </c>
      <c r="I5" s="23" t="str">
        <f>_xlfn.RANK.EQ(G5,$G$5:$G$12,0)&amp;"위"</f>
        <v>4위</v>
      </c>
      <c r="J5" s="27" t="str">
        <f>IF(MID(B5,3,1)="1","서울",IF(MID(B5,3,1)="2","경기/인천","기타"))</f>
        <v>서울</v>
      </c>
    </row>
    <row r="6" spans="2:10" x14ac:dyDescent="0.3">
      <c r="B6" s="9" t="s">
        <v>11</v>
      </c>
      <c r="C6" s="2" t="s">
        <v>19</v>
      </c>
      <c r="D6" s="2" t="s">
        <v>25</v>
      </c>
      <c r="E6" s="2" t="s">
        <v>29</v>
      </c>
      <c r="F6" s="3">
        <v>2650</v>
      </c>
      <c r="G6" s="4">
        <v>19.5</v>
      </c>
      <c r="H6" s="7">
        <v>94160</v>
      </c>
      <c r="I6" s="2" t="str">
        <f t="shared" ref="I6:I12" si="0">_xlfn.RANK.EQ(G6,$G$5:$G$12,0)&amp;"위"</f>
        <v>1위</v>
      </c>
      <c r="J6" s="10" t="str">
        <f t="shared" ref="J6:J12" si="1">IF(MID(B6,3,1)="1","서울",IF(MID(B6,3,1)="2","경기/인천","기타"))</f>
        <v>경기/인천</v>
      </c>
    </row>
    <row r="7" spans="2:10" x14ac:dyDescent="0.3">
      <c r="B7" s="9" t="s">
        <v>12</v>
      </c>
      <c r="C7" s="2" t="s">
        <v>32</v>
      </c>
      <c r="D7" s="2" t="s">
        <v>26</v>
      </c>
      <c r="E7" s="2" t="s">
        <v>31</v>
      </c>
      <c r="F7" s="3">
        <v>4030</v>
      </c>
      <c r="G7" s="4">
        <v>13.3</v>
      </c>
      <c r="H7" s="7">
        <v>133411</v>
      </c>
      <c r="I7" s="2" t="str">
        <f t="shared" si="0"/>
        <v>6위</v>
      </c>
      <c r="J7" s="10" t="str">
        <f t="shared" si="1"/>
        <v>경기/인천</v>
      </c>
    </row>
    <row r="8" spans="2:10" x14ac:dyDescent="0.3">
      <c r="B8" s="9" t="s">
        <v>13</v>
      </c>
      <c r="C8" s="2" t="s">
        <v>20</v>
      </c>
      <c r="D8" s="2" t="s">
        <v>24</v>
      </c>
      <c r="E8" s="2" t="s">
        <v>27</v>
      </c>
      <c r="F8" s="3">
        <v>2060</v>
      </c>
      <c r="G8" s="4">
        <v>14.2</v>
      </c>
      <c r="H8" s="7">
        <v>96300</v>
      </c>
      <c r="I8" s="2" t="str">
        <f t="shared" si="0"/>
        <v>5위</v>
      </c>
      <c r="J8" s="10" t="str">
        <f t="shared" si="1"/>
        <v>서울</v>
      </c>
    </row>
    <row r="9" spans="2:10" x14ac:dyDescent="0.3">
      <c r="B9" s="9" t="s">
        <v>14</v>
      </c>
      <c r="C9" s="2" t="s">
        <v>33</v>
      </c>
      <c r="D9" s="2" t="s">
        <v>26</v>
      </c>
      <c r="E9" s="2" t="s">
        <v>28</v>
      </c>
      <c r="F9" s="3">
        <v>2100</v>
      </c>
      <c r="G9" s="4">
        <v>17.3</v>
      </c>
      <c r="H9" s="7">
        <v>97803</v>
      </c>
      <c r="I9" s="2" t="str">
        <f t="shared" si="0"/>
        <v>2위</v>
      </c>
      <c r="J9" s="10" t="str">
        <f t="shared" si="1"/>
        <v>기타</v>
      </c>
    </row>
    <row r="10" spans="2:10" x14ac:dyDescent="0.3">
      <c r="B10" s="9" t="s">
        <v>15</v>
      </c>
      <c r="C10" s="2" t="s">
        <v>21</v>
      </c>
      <c r="D10" s="2" t="s">
        <v>24</v>
      </c>
      <c r="E10" s="2" t="s">
        <v>29</v>
      </c>
      <c r="F10" s="3">
        <v>3450</v>
      </c>
      <c r="G10" s="4">
        <v>11.4</v>
      </c>
      <c r="H10" s="7">
        <v>71715</v>
      </c>
      <c r="I10" s="2" t="str">
        <f t="shared" si="0"/>
        <v>7위</v>
      </c>
      <c r="J10" s="10" t="str">
        <f t="shared" si="1"/>
        <v>기타</v>
      </c>
    </row>
    <row r="11" spans="2:10" x14ac:dyDescent="0.3">
      <c r="B11" s="9" t="s">
        <v>16</v>
      </c>
      <c r="C11" s="2" t="s">
        <v>22</v>
      </c>
      <c r="D11" s="2" t="s">
        <v>26</v>
      </c>
      <c r="E11" s="2" t="s">
        <v>30</v>
      </c>
      <c r="F11" s="3">
        <v>4660</v>
      </c>
      <c r="G11" s="4">
        <v>10.9</v>
      </c>
      <c r="H11" s="7">
        <v>7692</v>
      </c>
      <c r="I11" s="2" t="str">
        <f t="shared" si="0"/>
        <v>8위</v>
      </c>
      <c r="J11" s="10" t="str">
        <f t="shared" si="1"/>
        <v>경기/인천</v>
      </c>
    </row>
    <row r="12" spans="2:10" ht="14.25" thickBot="1" x14ac:dyDescent="0.35">
      <c r="B12" s="11" t="s">
        <v>17</v>
      </c>
      <c r="C12" s="12" t="s">
        <v>23</v>
      </c>
      <c r="D12" s="12" t="s">
        <v>25</v>
      </c>
      <c r="E12" s="12" t="s">
        <v>30</v>
      </c>
      <c r="F12" s="28">
        <v>3950</v>
      </c>
      <c r="G12" s="29">
        <v>16.2</v>
      </c>
      <c r="H12" s="30">
        <v>117884</v>
      </c>
      <c r="I12" s="12" t="str">
        <f t="shared" si="0"/>
        <v>3위</v>
      </c>
      <c r="J12" s="15" t="str">
        <f t="shared" si="1"/>
        <v>기타</v>
      </c>
    </row>
    <row r="13" spans="2:10" x14ac:dyDescent="0.3">
      <c r="B13" s="36" t="s">
        <v>47</v>
      </c>
      <c r="C13" s="37"/>
      <c r="D13" s="37"/>
      <c r="E13" s="20">
        <f>SUMIF(D5:D12,"하이브리드",G5:G12)/COUNTIF(D5:D12,"하이브리드")</f>
        <v>17.850000000000001</v>
      </c>
      <c r="F13" s="40"/>
      <c r="G13" s="37" t="s">
        <v>35</v>
      </c>
      <c r="H13" s="37"/>
      <c r="I13" s="37"/>
      <c r="J13" s="21">
        <f>LARGE(중고가,2)</f>
        <v>4030</v>
      </c>
    </row>
    <row r="14" spans="2:10" ht="27.75" thickBot="1" x14ac:dyDescent="0.35">
      <c r="B14" s="38" t="s">
        <v>34</v>
      </c>
      <c r="C14" s="39"/>
      <c r="D14" s="39"/>
      <c r="E14" s="12">
        <f>DSUM(D4:H12,5,D4:D5)</f>
        <v>194052</v>
      </c>
      <c r="F14" s="41"/>
      <c r="G14" s="13" t="s">
        <v>0</v>
      </c>
      <c r="H14" s="12" t="s">
        <v>9</v>
      </c>
      <c r="I14" s="14" t="s">
        <v>5</v>
      </c>
      <c r="J14" s="15">
        <f>VLOOKUP(H14,B4:G12,6,0)</f>
        <v>16.100000000000001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2" priority="1">
      <formula>$G5&gt;=16</formula>
    </cfRule>
  </conditionalFormatting>
  <dataValidations disablePrompts="1" count="1">
    <dataValidation type="list" allowBlank="1" showInputMessage="1" showErrorMessage="1" sqref="H14" xr:uid="{2392A3ED-C5DB-4C9A-9672-81FF91F4B944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D1A6-3FBC-4D1D-8569-99FCCAAD0B6E}">
  <dimension ref="B2:H22"/>
  <sheetViews>
    <sheetView workbookViewId="0">
      <selection activeCell="I25" sqref="I25"/>
    </sheetView>
  </sheetViews>
  <sheetFormatPr defaultRowHeight="16.5" x14ac:dyDescent="0.3"/>
  <cols>
    <col min="1" max="1" width="1.625" customWidth="1"/>
    <col min="2" max="2" width="12.375" bestFit="1" customWidth="1"/>
    <col min="3" max="3" width="16.5" bestFit="1" customWidth="1"/>
    <col min="4" max="4" width="11" bestFit="1" customWidth="1"/>
    <col min="6" max="7" width="9.125" bestFit="1" customWidth="1"/>
    <col min="8" max="8" width="11.875" bestFit="1" customWidth="1"/>
  </cols>
  <sheetData>
    <row r="2" spans="2:8" ht="27" x14ac:dyDescent="0.3"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5" t="s">
        <v>6</v>
      </c>
    </row>
    <row r="3" spans="2:8" x14ac:dyDescent="0.3">
      <c r="B3" s="2" t="s">
        <v>10</v>
      </c>
      <c r="C3" s="2" t="s">
        <v>18</v>
      </c>
      <c r="D3" s="2" t="s">
        <v>24</v>
      </c>
      <c r="E3" s="2" t="s">
        <v>30</v>
      </c>
      <c r="F3" s="3">
        <v>2870</v>
      </c>
      <c r="G3" s="4">
        <v>17.900000000000002</v>
      </c>
      <c r="H3" s="7">
        <v>26037</v>
      </c>
    </row>
    <row r="4" spans="2:8" x14ac:dyDescent="0.3">
      <c r="B4" s="2" t="s">
        <v>11</v>
      </c>
      <c r="C4" s="2" t="s">
        <v>19</v>
      </c>
      <c r="D4" s="2" t="s">
        <v>25</v>
      </c>
      <c r="E4" s="2" t="s">
        <v>29</v>
      </c>
      <c r="F4" s="3">
        <v>2650</v>
      </c>
      <c r="G4" s="4">
        <v>19.5</v>
      </c>
      <c r="H4" s="7">
        <v>94160</v>
      </c>
    </row>
    <row r="5" spans="2:8" x14ac:dyDescent="0.3">
      <c r="B5" s="2" t="s">
        <v>12</v>
      </c>
      <c r="C5" s="2" t="s">
        <v>32</v>
      </c>
      <c r="D5" s="2" t="s">
        <v>26</v>
      </c>
      <c r="E5" s="2" t="s">
        <v>31</v>
      </c>
      <c r="F5" s="3">
        <v>4030</v>
      </c>
      <c r="G5" s="4">
        <v>13.3</v>
      </c>
      <c r="H5" s="7">
        <v>133411</v>
      </c>
    </row>
    <row r="6" spans="2:8" x14ac:dyDescent="0.3">
      <c r="B6" s="2" t="s">
        <v>13</v>
      </c>
      <c r="C6" s="2" t="s">
        <v>20</v>
      </c>
      <c r="D6" s="2" t="s">
        <v>24</v>
      </c>
      <c r="E6" s="2" t="s">
        <v>27</v>
      </c>
      <c r="F6" s="3">
        <v>2060</v>
      </c>
      <c r="G6" s="4">
        <v>14.2</v>
      </c>
      <c r="H6" s="7">
        <v>96300</v>
      </c>
    </row>
    <row r="7" spans="2:8" x14ac:dyDescent="0.3">
      <c r="B7" s="2" t="s">
        <v>14</v>
      </c>
      <c r="C7" s="2" t="s">
        <v>33</v>
      </c>
      <c r="D7" s="2" t="s">
        <v>26</v>
      </c>
      <c r="E7" s="2" t="s">
        <v>28</v>
      </c>
      <c r="F7" s="3">
        <v>2100</v>
      </c>
      <c r="G7" s="4">
        <v>17.3</v>
      </c>
      <c r="H7" s="7">
        <v>97803</v>
      </c>
    </row>
    <row r="8" spans="2:8" x14ac:dyDescent="0.3">
      <c r="B8" s="2" t="s">
        <v>15</v>
      </c>
      <c r="C8" s="2" t="s">
        <v>21</v>
      </c>
      <c r="D8" s="2" t="s">
        <v>24</v>
      </c>
      <c r="E8" s="2" t="s">
        <v>29</v>
      </c>
      <c r="F8" s="3">
        <v>3450</v>
      </c>
      <c r="G8" s="4">
        <v>11.4</v>
      </c>
      <c r="H8" s="7">
        <v>71715</v>
      </c>
    </row>
    <row r="9" spans="2:8" x14ac:dyDescent="0.3">
      <c r="B9" s="2" t="s">
        <v>16</v>
      </c>
      <c r="C9" s="2" t="s">
        <v>22</v>
      </c>
      <c r="D9" s="2" t="s">
        <v>26</v>
      </c>
      <c r="E9" s="2" t="s">
        <v>30</v>
      </c>
      <c r="F9" s="3">
        <v>4660</v>
      </c>
      <c r="G9" s="4">
        <v>10.9</v>
      </c>
      <c r="H9" s="7">
        <v>7692</v>
      </c>
    </row>
    <row r="10" spans="2:8" x14ac:dyDescent="0.3">
      <c r="B10" s="2" t="s">
        <v>17</v>
      </c>
      <c r="C10" s="2" t="s">
        <v>23</v>
      </c>
      <c r="D10" s="2" t="s">
        <v>25</v>
      </c>
      <c r="E10" s="2" t="s">
        <v>30</v>
      </c>
      <c r="F10" s="3">
        <v>3950</v>
      </c>
      <c r="G10" s="4">
        <v>16.2</v>
      </c>
      <c r="H10" s="7">
        <v>117884</v>
      </c>
    </row>
    <row r="11" spans="2:8" x14ac:dyDescent="0.3">
      <c r="B11" s="42" t="s">
        <v>36</v>
      </c>
      <c r="C11" s="42"/>
      <c r="D11" s="42"/>
      <c r="E11" s="42"/>
      <c r="F11" s="42"/>
      <c r="G11" s="42"/>
      <c r="H11" s="8">
        <f>DAVERAGE(E2:G10,3,E2:E3)</f>
        <v>15</v>
      </c>
    </row>
    <row r="14" spans="2:8" x14ac:dyDescent="0.3">
      <c r="B14" t="str">
        <f>B2</f>
        <v>관리코드</v>
      </c>
      <c r="C14" t="str">
        <f>H2</f>
        <v>주행기록</v>
      </c>
    </row>
    <row r="15" spans="2:8" x14ac:dyDescent="0.3">
      <c r="B15" t="s">
        <v>37</v>
      </c>
    </row>
    <row r="16" spans="2:8" x14ac:dyDescent="0.3">
      <c r="C16" t="s">
        <v>38</v>
      </c>
    </row>
    <row r="18" spans="2:5" ht="27" x14ac:dyDescent="0.3">
      <c r="B18" s="5" t="s">
        <v>1</v>
      </c>
      <c r="C18" s="5" t="s">
        <v>2</v>
      </c>
      <c r="D18" s="6" t="s">
        <v>4</v>
      </c>
      <c r="E18" s="6" t="s">
        <v>5</v>
      </c>
    </row>
    <row r="19" spans="2:5" x14ac:dyDescent="0.3">
      <c r="B19" s="2" t="s">
        <v>19</v>
      </c>
      <c r="C19" s="2" t="s">
        <v>25</v>
      </c>
      <c r="D19" s="3">
        <v>2650</v>
      </c>
      <c r="E19" s="4">
        <v>19.5</v>
      </c>
    </row>
    <row r="20" spans="2:5" x14ac:dyDescent="0.3">
      <c r="B20" s="2" t="s">
        <v>32</v>
      </c>
      <c r="C20" s="2" t="s">
        <v>26</v>
      </c>
      <c r="D20" s="3">
        <v>4030</v>
      </c>
      <c r="E20" s="4">
        <v>13.3</v>
      </c>
    </row>
    <row r="21" spans="2:5" x14ac:dyDescent="0.3">
      <c r="B21" s="2" t="s">
        <v>21</v>
      </c>
      <c r="C21" s="2" t="s">
        <v>24</v>
      </c>
      <c r="D21" s="3">
        <v>3450</v>
      </c>
      <c r="E21" s="4">
        <v>11.4</v>
      </c>
    </row>
    <row r="22" spans="2:5" x14ac:dyDescent="0.3">
      <c r="B22" s="2" t="s">
        <v>23</v>
      </c>
      <c r="C22" s="2" t="s">
        <v>25</v>
      </c>
      <c r="D22" s="3">
        <v>3950</v>
      </c>
      <c r="E22" s="4">
        <v>16.2</v>
      </c>
    </row>
  </sheetData>
  <mergeCells count="1">
    <mergeCell ref="B11:G11"/>
  </mergeCells>
  <phoneticPr fontId="3" type="noConversion"/>
  <conditionalFormatting sqref="B3:H10">
    <cfRule type="expression" dxfId="1" priority="1">
      <formula>$G3&gt;=16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28DB-00AF-4053-8D37-250A5EC8CCA6}">
  <dimension ref="B2:H18"/>
  <sheetViews>
    <sheetView workbookViewId="0">
      <selection activeCell="H22" sqref="H22"/>
    </sheetView>
  </sheetViews>
  <sheetFormatPr defaultRowHeight="16.5" x14ac:dyDescent="0.3"/>
  <cols>
    <col min="1" max="1" width="1.625" customWidth="1"/>
    <col min="3" max="3" width="16.5" bestFit="1" customWidth="1"/>
    <col min="4" max="4" width="17.125" bestFit="1" customWidth="1"/>
    <col min="6" max="7" width="9.125" bestFit="1" customWidth="1"/>
    <col min="8" max="8" width="11.875" bestFit="1" customWidth="1"/>
  </cols>
  <sheetData>
    <row r="2" spans="2:8" ht="27" x14ac:dyDescent="0.3"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5" t="s">
        <v>6</v>
      </c>
    </row>
    <row r="3" spans="2:8" x14ac:dyDescent="0.3">
      <c r="B3" s="2" t="s">
        <v>11</v>
      </c>
      <c r="C3" s="2" t="s">
        <v>19</v>
      </c>
      <c r="D3" s="2" t="s">
        <v>25</v>
      </c>
      <c r="E3" s="2" t="s">
        <v>29</v>
      </c>
      <c r="F3" s="3">
        <v>2650</v>
      </c>
      <c r="G3" s="4">
        <v>19.5</v>
      </c>
      <c r="H3" s="7">
        <v>94160</v>
      </c>
    </row>
    <row r="4" spans="2:8" x14ac:dyDescent="0.3">
      <c r="B4" s="2" t="s">
        <v>17</v>
      </c>
      <c r="C4" s="2" t="s">
        <v>23</v>
      </c>
      <c r="D4" s="2" t="s">
        <v>25</v>
      </c>
      <c r="E4" s="2" t="s">
        <v>30</v>
      </c>
      <c r="F4" s="3">
        <v>3950</v>
      </c>
      <c r="G4" s="4">
        <v>16.2</v>
      </c>
      <c r="H4" s="7">
        <v>117884</v>
      </c>
    </row>
    <row r="5" spans="2:8" x14ac:dyDescent="0.3">
      <c r="B5" s="2"/>
      <c r="C5" s="2"/>
      <c r="D5" s="31" t="s">
        <v>43</v>
      </c>
      <c r="E5" s="2"/>
      <c r="F5" s="3">
        <f>SUBTOTAL(1,F3:F4)</f>
        <v>3300</v>
      </c>
      <c r="G5" s="4"/>
      <c r="H5" s="7"/>
    </row>
    <row r="6" spans="2:8" x14ac:dyDescent="0.3">
      <c r="B6" s="2"/>
      <c r="C6" s="2"/>
      <c r="D6" s="31" t="s">
        <v>39</v>
      </c>
      <c r="E6" s="2">
        <f>SUBTOTAL(3,E3:E4)</f>
        <v>2</v>
      </c>
      <c r="F6" s="3"/>
      <c r="G6" s="4"/>
      <c r="H6" s="7"/>
    </row>
    <row r="7" spans="2:8" x14ac:dyDescent="0.3">
      <c r="B7" s="2" t="s">
        <v>12</v>
      </c>
      <c r="C7" s="2" t="s">
        <v>32</v>
      </c>
      <c r="D7" s="2" t="s">
        <v>26</v>
      </c>
      <c r="E7" s="2" t="s">
        <v>31</v>
      </c>
      <c r="F7" s="3">
        <v>4030</v>
      </c>
      <c r="G7" s="4">
        <v>13.3</v>
      </c>
      <c r="H7" s="7">
        <v>133411</v>
      </c>
    </row>
    <row r="8" spans="2:8" x14ac:dyDescent="0.3">
      <c r="B8" s="2" t="s">
        <v>14</v>
      </c>
      <c r="C8" s="2" t="s">
        <v>33</v>
      </c>
      <c r="D8" s="2" t="s">
        <v>26</v>
      </c>
      <c r="E8" s="2" t="s">
        <v>28</v>
      </c>
      <c r="F8" s="3">
        <v>2100</v>
      </c>
      <c r="G8" s="4">
        <v>17.3</v>
      </c>
      <c r="H8" s="7">
        <v>97803</v>
      </c>
    </row>
    <row r="9" spans="2:8" x14ac:dyDescent="0.3">
      <c r="B9" s="2" t="s">
        <v>16</v>
      </c>
      <c r="C9" s="2" t="s">
        <v>22</v>
      </c>
      <c r="D9" s="2" t="s">
        <v>26</v>
      </c>
      <c r="E9" s="2" t="s">
        <v>30</v>
      </c>
      <c r="F9" s="3">
        <v>4660</v>
      </c>
      <c r="G9" s="4">
        <v>10.9</v>
      </c>
      <c r="H9" s="7">
        <v>7692</v>
      </c>
    </row>
    <row r="10" spans="2:8" x14ac:dyDescent="0.3">
      <c r="B10" s="2"/>
      <c r="C10" s="2"/>
      <c r="D10" s="31" t="s">
        <v>44</v>
      </c>
      <c r="E10" s="2"/>
      <c r="F10" s="3">
        <f>SUBTOTAL(1,F7:F9)</f>
        <v>3596.6666666666665</v>
      </c>
      <c r="G10" s="4"/>
      <c r="H10" s="7"/>
    </row>
    <row r="11" spans="2:8" x14ac:dyDescent="0.3">
      <c r="B11" s="2"/>
      <c r="C11" s="2"/>
      <c r="D11" s="31" t="s">
        <v>40</v>
      </c>
      <c r="E11" s="2">
        <f>SUBTOTAL(3,E7:E9)</f>
        <v>3</v>
      </c>
      <c r="F11" s="3"/>
      <c r="G11" s="4"/>
      <c r="H11" s="7"/>
    </row>
    <row r="12" spans="2:8" x14ac:dyDescent="0.3">
      <c r="B12" s="2" t="s">
        <v>10</v>
      </c>
      <c r="C12" s="2" t="s">
        <v>18</v>
      </c>
      <c r="D12" s="2" t="s">
        <v>24</v>
      </c>
      <c r="E12" s="2" t="s">
        <v>30</v>
      </c>
      <c r="F12" s="3">
        <v>2870</v>
      </c>
      <c r="G12" s="4">
        <v>16.100000000000001</v>
      </c>
      <c r="H12" s="7">
        <v>26037</v>
      </c>
    </row>
    <row r="13" spans="2:8" x14ac:dyDescent="0.3">
      <c r="B13" s="2" t="s">
        <v>13</v>
      </c>
      <c r="C13" s="2" t="s">
        <v>20</v>
      </c>
      <c r="D13" s="2" t="s">
        <v>24</v>
      </c>
      <c r="E13" s="2" t="s">
        <v>27</v>
      </c>
      <c r="F13" s="3">
        <v>2060</v>
      </c>
      <c r="G13" s="4">
        <v>14.2</v>
      </c>
      <c r="H13" s="7">
        <v>96300</v>
      </c>
    </row>
    <row r="14" spans="2:8" x14ac:dyDescent="0.3">
      <c r="B14" s="2" t="s">
        <v>15</v>
      </c>
      <c r="C14" s="2" t="s">
        <v>21</v>
      </c>
      <c r="D14" s="2" t="s">
        <v>24</v>
      </c>
      <c r="E14" s="2" t="s">
        <v>29</v>
      </c>
      <c r="F14" s="3">
        <v>3450</v>
      </c>
      <c r="G14" s="4">
        <v>11.4</v>
      </c>
      <c r="H14" s="7">
        <v>71715</v>
      </c>
    </row>
    <row r="15" spans="2:8" x14ac:dyDescent="0.3">
      <c r="B15" s="1"/>
      <c r="C15" s="1"/>
      <c r="D15" s="35" t="s">
        <v>45</v>
      </c>
      <c r="E15" s="1"/>
      <c r="F15" s="32">
        <f>SUBTOTAL(1,F12:F14)</f>
        <v>2793.3333333333335</v>
      </c>
      <c r="G15" s="33"/>
      <c r="H15" s="34"/>
    </row>
    <row r="16" spans="2:8" x14ac:dyDescent="0.3">
      <c r="B16" s="1"/>
      <c r="C16" s="1"/>
      <c r="D16" s="35" t="s">
        <v>41</v>
      </c>
      <c r="E16" s="1">
        <f>SUBTOTAL(3,E12:E14)</f>
        <v>3</v>
      </c>
      <c r="F16" s="32"/>
      <c r="G16" s="33"/>
      <c r="H16" s="34"/>
    </row>
    <row r="17" spans="2:8" x14ac:dyDescent="0.3">
      <c r="B17" s="1"/>
      <c r="C17" s="1"/>
      <c r="D17" s="35" t="s">
        <v>46</v>
      </c>
      <c r="E17" s="1"/>
      <c r="F17" s="32">
        <f>SUBTOTAL(1,F3:F14)</f>
        <v>3221.25</v>
      </c>
      <c r="G17" s="33"/>
      <c r="H17" s="34"/>
    </row>
    <row r="18" spans="2:8" x14ac:dyDescent="0.3">
      <c r="B18" s="1"/>
      <c r="C18" s="1"/>
      <c r="D18" s="35" t="s">
        <v>42</v>
      </c>
      <c r="E18" s="1">
        <f>SUBTOTAL(3,E3:E14)</f>
        <v>8</v>
      </c>
      <c r="F18" s="32"/>
      <c r="G18" s="33"/>
      <c r="H18" s="34"/>
    </row>
  </sheetData>
  <sortState xmlns:xlrd2="http://schemas.microsoft.com/office/spreadsheetml/2017/richdata2" ref="B3:H14">
    <sortCondition descending="1" ref="D2:D14"/>
  </sortState>
  <phoneticPr fontId="3" type="noConversion"/>
  <conditionalFormatting sqref="B3:H18">
    <cfRule type="expression" dxfId="0" priority="1">
      <formula>$G3&gt;=16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중고가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가족</dc:creator>
  <cp:lastModifiedBy>가족</cp:lastModifiedBy>
  <dcterms:created xsi:type="dcterms:W3CDTF">2025-08-18T07:23:10Z</dcterms:created>
  <dcterms:modified xsi:type="dcterms:W3CDTF">2025-08-18T08:11:01Z</dcterms:modified>
</cp:coreProperties>
</file>